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Server\bcelinska\Moje Dokumenty\Sprawozdania 2016\"/>
    </mc:Choice>
  </mc:AlternateContent>
  <bookViews>
    <workbookView xWindow="0" yWindow="0" windowWidth="20136" windowHeight="6720" activeTab="1"/>
  </bookViews>
  <sheets>
    <sheet name="Dział" sheetId="3" r:id="rId1"/>
    <sheet name="T1" sheetId="2" r:id="rId2"/>
    <sheet name="T2" sheetId="11" r:id="rId3"/>
    <sheet name="T3,T4" sheetId="4" r:id="rId4"/>
    <sheet name="T5" sheetId="5" r:id="rId5"/>
    <sheet name="T6" sheetId="6" r:id="rId6"/>
    <sheet name="T7" sheetId="7" r:id="rId7"/>
    <sheet name="T8" sheetId="26" r:id="rId8"/>
    <sheet name="T9" sheetId="15" r:id="rId9"/>
  </sheets>
  <externalReferences>
    <externalReference r:id="rId10"/>
    <externalReference r:id="rId1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5" l="1"/>
  <c r="I27" i="15"/>
  <c r="I26" i="15"/>
  <c r="F28" i="15"/>
  <c r="F27" i="15"/>
  <c r="F26" i="15"/>
  <c r="I403" i="11" l="1"/>
  <c r="E73" i="2"/>
  <c r="F73" i="2"/>
  <c r="G73" i="2"/>
  <c r="I73" i="2"/>
  <c r="G78" i="2"/>
  <c r="G77" i="2"/>
  <c r="J77" i="2" s="1"/>
  <c r="G76" i="2"/>
  <c r="J76" i="2" s="1"/>
  <c r="G75" i="2" l="1"/>
  <c r="J75" i="2" s="1"/>
  <c r="H147" i="2" l="1"/>
  <c r="I216" i="11" l="1"/>
  <c r="G216" i="11"/>
  <c r="H216" i="11" s="1"/>
  <c r="E17" i="7" l="1"/>
  <c r="G17" i="7"/>
  <c r="F18" i="7"/>
  <c r="F17" i="7" s="1"/>
  <c r="I17" i="7" l="1"/>
  <c r="I18" i="7"/>
  <c r="F28" i="7"/>
  <c r="I28" i="7" s="1"/>
  <c r="F29" i="7"/>
  <c r="F27" i="7" s="1"/>
  <c r="F26" i="7" s="1"/>
  <c r="F25" i="7" s="1"/>
  <c r="I29" i="7"/>
  <c r="G27" i="7"/>
  <c r="G26" i="7" s="1"/>
  <c r="G25" i="7" s="1"/>
  <c r="G30" i="7" s="1"/>
  <c r="G89" i="26" l="1"/>
  <c r="H89" i="26"/>
  <c r="I89" i="26"/>
  <c r="J82" i="26"/>
  <c r="I82" i="26"/>
  <c r="G82" i="26"/>
  <c r="G65" i="26"/>
  <c r="I64" i="26"/>
  <c r="I65" i="26" s="1"/>
  <c r="H64" i="26"/>
  <c r="K64" i="26" s="1"/>
  <c r="H65" i="26" l="1"/>
  <c r="K65" i="26" s="1"/>
  <c r="C4" i="26"/>
  <c r="C2" i="26"/>
  <c r="J1" i="26"/>
  <c r="G96" i="26"/>
  <c r="G95" i="26"/>
  <c r="G94" i="26"/>
  <c r="I93" i="26"/>
  <c r="G93" i="26"/>
  <c r="G92" i="26"/>
  <c r="G88" i="26"/>
  <c r="G81" i="26"/>
  <c r="I80" i="26"/>
  <c r="H80" i="26" s="1"/>
  <c r="H81" i="26" s="1"/>
  <c r="K81" i="26" s="1"/>
  <c r="G79" i="26"/>
  <c r="I78" i="26"/>
  <c r="H78" i="26" s="1"/>
  <c r="H79" i="26" s="1"/>
  <c r="G77" i="26"/>
  <c r="I76" i="26"/>
  <c r="H76" i="26" s="1"/>
  <c r="H77" i="26" s="1"/>
  <c r="G75" i="26"/>
  <c r="I74" i="26"/>
  <c r="H74" i="26" s="1"/>
  <c r="K74" i="26" s="1"/>
  <c r="I72" i="26"/>
  <c r="G72" i="26"/>
  <c r="H71" i="26"/>
  <c r="K71" i="26" s="1"/>
  <c r="H70" i="26"/>
  <c r="K70" i="26" s="1"/>
  <c r="H68" i="26"/>
  <c r="K68" i="26" s="1"/>
  <c r="H67" i="26"/>
  <c r="K67" i="26" s="1"/>
  <c r="G63" i="26"/>
  <c r="I62" i="26"/>
  <c r="I63" i="26" s="1"/>
  <c r="I61" i="26"/>
  <c r="G61" i="26"/>
  <c r="H60" i="26"/>
  <c r="K60" i="26" s="1"/>
  <c r="H59" i="26"/>
  <c r="K59" i="26" s="1"/>
  <c r="H58" i="26"/>
  <c r="G56" i="26"/>
  <c r="I55" i="26"/>
  <c r="I56" i="26" s="1"/>
  <c r="H54" i="26"/>
  <c r="G53" i="26"/>
  <c r="I52" i="26"/>
  <c r="H52" i="26" s="1"/>
  <c r="H51" i="26"/>
  <c r="K51" i="26" s="1"/>
  <c r="H50" i="26"/>
  <c r="K50" i="26" s="1"/>
  <c r="H49" i="26"/>
  <c r="I47" i="26"/>
  <c r="G47" i="26"/>
  <c r="H46" i="26"/>
  <c r="K46" i="26" s="1"/>
  <c r="I45" i="26"/>
  <c r="G45" i="26"/>
  <c r="H44" i="26"/>
  <c r="K44" i="26" s="1"/>
  <c r="H43" i="26"/>
  <c r="I42" i="26"/>
  <c r="G42" i="26"/>
  <c r="H41" i="26"/>
  <c r="K41" i="26" s="1"/>
  <c r="I40" i="26"/>
  <c r="G40" i="26"/>
  <c r="H39" i="26"/>
  <c r="H40" i="26" s="1"/>
  <c r="G38" i="26"/>
  <c r="J37" i="26"/>
  <c r="H37" i="26" s="1"/>
  <c r="H38" i="26" s="1"/>
  <c r="I35" i="26"/>
  <c r="G35" i="26"/>
  <c r="H34" i="26"/>
  <c r="H35" i="26" s="1"/>
  <c r="J33" i="26"/>
  <c r="I33" i="26"/>
  <c r="G33" i="26"/>
  <c r="H32" i="26"/>
  <c r="K32" i="26" s="1"/>
  <c r="H31" i="26"/>
  <c r="K31" i="26" s="1"/>
  <c r="H30" i="26"/>
  <c r="K30" i="26" s="1"/>
  <c r="H29" i="26"/>
  <c r="K29" i="26" s="1"/>
  <c r="H28" i="26"/>
  <c r="K28" i="26" s="1"/>
  <c r="G26" i="26"/>
  <c r="I25" i="26"/>
  <c r="I26" i="26" s="1"/>
  <c r="K24" i="26"/>
  <c r="G23" i="26"/>
  <c r="J21" i="26"/>
  <c r="I20" i="26"/>
  <c r="G20" i="26"/>
  <c r="H19" i="26"/>
  <c r="K19" i="26" s="1"/>
  <c r="G18" i="26"/>
  <c r="I17" i="26"/>
  <c r="H17" i="26" s="1"/>
  <c r="G16" i="26"/>
  <c r="I15" i="26"/>
  <c r="H15" i="26"/>
  <c r="K15" i="26" s="1"/>
  <c r="I14" i="26"/>
  <c r="H14" i="26" s="1"/>
  <c r="K14" i="26" s="1"/>
  <c r="I12" i="26"/>
  <c r="J11" i="26"/>
  <c r="H11" i="26" s="1"/>
  <c r="H25" i="26" l="1"/>
  <c r="K25" i="26" s="1"/>
  <c r="K38" i="26"/>
  <c r="H61" i="26"/>
  <c r="K61" i="26" s="1"/>
  <c r="H55" i="26"/>
  <c r="K55" i="26" s="1"/>
  <c r="I53" i="26"/>
  <c r="I94" i="26"/>
  <c r="K79" i="26"/>
  <c r="H26" i="26"/>
  <c r="K26" i="26" s="1"/>
  <c r="H42" i="26"/>
  <c r="K42" i="26" s="1"/>
  <c r="H56" i="26"/>
  <c r="K56" i="26" s="1"/>
  <c r="K77" i="26"/>
  <c r="K37" i="26"/>
  <c r="K39" i="26"/>
  <c r="G87" i="26"/>
  <c r="G86" i="26" s="1"/>
  <c r="H20" i="26"/>
  <c r="K20" i="26" s="1"/>
  <c r="K40" i="26"/>
  <c r="H94" i="26"/>
  <c r="K94" i="26" s="1"/>
  <c r="I79" i="26"/>
  <c r="I81" i="26"/>
  <c r="H47" i="26"/>
  <c r="K47" i="26" s="1"/>
  <c r="K54" i="26"/>
  <c r="I75" i="26"/>
  <c r="G91" i="26"/>
  <c r="G90" i="26" s="1"/>
  <c r="K11" i="26"/>
  <c r="H96" i="26"/>
  <c r="K96" i="26" s="1"/>
  <c r="K17" i="26"/>
  <c r="J95" i="26"/>
  <c r="J23" i="26"/>
  <c r="H72" i="26"/>
  <c r="K72" i="26" s="1"/>
  <c r="J16" i="26"/>
  <c r="J96" i="26"/>
  <c r="I87" i="26"/>
  <c r="I86" i="26" s="1"/>
  <c r="H45" i="26"/>
  <c r="K45" i="26" s="1"/>
  <c r="K43" i="26"/>
  <c r="K76" i="26"/>
  <c r="H12" i="26"/>
  <c r="I92" i="26"/>
  <c r="I16" i="26"/>
  <c r="H53" i="26"/>
  <c r="K53" i="26" s="1"/>
  <c r="K49" i="26"/>
  <c r="H75" i="26"/>
  <c r="K73" i="26"/>
  <c r="K78" i="26"/>
  <c r="H18" i="26"/>
  <c r="K18" i="26" s="1"/>
  <c r="H21" i="26"/>
  <c r="H33" i="26"/>
  <c r="K33" i="26" s="1"/>
  <c r="K34" i="26"/>
  <c r="K35" i="26" s="1"/>
  <c r="J38" i="26"/>
  <c r="K52" i="26"/>
  <c r="H93" i="26"/>
  <c r="K93" i="26" s="1"/>
  <c r="K58" i="26"/>
  <c r="H62" i="26"/>
  <c r="I77" i="26"/>
  <c r="K80" i="26"/>
  <c r="I18" i="26"/>
  <c r="K75" i="26" l="1"/>
  <c r="H82" i="26"/>
  <c r="I91" i="26"/>
  <c r="I90" i="26" s="1"/>
  <c r="I97" i="26" s="1"/>
  <c r="J91" i="26"/>
  <c r="J90" i="26" s="1"/>
  <c r="J97" i="26" s="1"/>
  <c r="G97" i="26"/>
  <c r="K62" i="26"/>
  <c r="H63" i="26"/>
  <c r="K63" i="26" s="1"/>
  <c r="H92" i="26"/>
  <c r="K12" i="26"/>
  <c r="K21" i="26"/>
  <c r="H95" i="26"/>
  <c r="K95" i="26" s="1"/>
  <c r="H23" i="26"/>
  <c r="K23" i="26" s="1"/>
  <c r="H16" i="26"/>
  <c r="J99" i="4"/>
  <c r="F96" i="4"/>
  <c r="E96" i="4"/>
  <c r="G98" i="4"/>
  <c r="K82" i="26" l="1"/>
  <c r="K16" i="26"/>
  <c r="K92" i="26"/>
  <c r="H91" i="26"/>
  <c r="K89" i="26"/>
  <c r="H87" i="26"/>
  <c r="E149" i="2"/>
  <c r="F149" i="2"/>
  <c r="I149" i="2"/>
  <c r="K87" i="26" l="1"/>
  <c r="H86" i="26"/>
  <c r="K91" i="26"/>
  <c r="H90" i="26"/>
  <c r="K90" i="26" s="1"/>
  <c r="G145" i="4"/>
  <c r="I143" i="4"/>
  <c r="H143" i="4"/>
  <c r="F143" i="4"/>
  <c r="E143" i="4"/>
  <c r="J147" i="4"/>
  <c r="H120" i="4"/>
  <c r="I120" i="4"/>
  <c r="J120" i="4" s="1"/>
  <c r="J122" i="4"/>
  <c r="G121" i="4"/>
  <c r="F120" i="4"/>
  <c r="E120" i="4"/>
  <c r="J118" i="4"/>
  <c r="I116" i="4"/>
  <c r="J100" i="4"/>
  <c r="I96" i="4"/>
  <c r="K86" i="26" l="1"/>
  <c r="H97" i="26"/>
  <c r="K97" i="26" s="1"/>
  <c r="G120" i="4"/>
  <c r="G9" i="5"/>
  <c r="Q389" i="11"/>
  <c r="Q403" i="11" s="1"/>
  <c r="E35" i="11" l="1"/>
  <c r="E30" i="11" l="1"/>
  <c r="J62" i="4" l="1"/>
  <c r="I44" i="4"/>
  <c r="J41" i="4"/>
  <c r="J37" i="4"/>
  <c r="G27" i="5" l="1"/>
  <c r="F17" i="5"/>
  <c r="G18" i="5"/>
  <c r="G17" i="5"/>
  <c r="G16" i="5"/>
  <c r="G15" i="5"/>
  <c r="G14" i="5"/>
  <c r="F13" i="5"/>
  <c r="G13" i="5" s="1"/>
  <c r="F14" i="5"/>
  <c r="F10" i="5"/>
  <c r="F9" i="5" s="1"/>
  <c r="G12" i="5"/>
  <c r="G11" i="5"/>
  <c r="G31" i="5"/>
  <c r="G30" i="5"/>
  <c r="G29" i="5"/>
  <c r="G34" i="5"/>
  <c r="F33" i="5"/>
  <c r="G33" i="5" s="1"/>
  <c r="E35" i="5"/>
  <c r="E33" i="5"/>
  <c r="E32" i="5" s="1"/>
  <c r="F25" i="5"/>
  <c r="F24" i="5" s="1"/>
  <c r="E25" i="5"/>
  <c r="F32" i="5" l="1"/>
  <c r="G32" i="5" s="1"/>
  <c r="G26" i="5" l="1"/>
  <c r="E14" i="5"/>
  <c r="E195" i="11"/>
  <c r="F195" i="11"/>
  <c r="J195" i="11"/>
  <c r="K195" i="11"/>
  <c r="M195" i="11"/>
  <c r="Q398" i="11"/>
  <c r="K398" i="11"/>
  <c r="E398" i="11"/>
  <c r="F398" i="11"/>
  <c r="G402" i="11"/>
  <c r="H402" i="11" s="1"/>
  <c r="I399" i="11"/>
  <c r="G399" i="11" s="1"/>
  <c r="H399" i="11" s="1"/>
  <c r="K385" i="11"/>
  <c r="I386" i="11"/>
  <c r="I385" i="11" s="1"/>
  <c r="G386" i="11"/>
  <c r="H386" i="11" s="1"/>
  <c r="I381" i="11"/>
  <c r="G381" i="11" s="1"/>
  <c r="H381" i="11" s="1"/>
  <c r="G374" i="11"/>
  <c r="H374" i="11" s="1"/>
  <c r="F342" i="11"/>
  <c r="F338" i="11"/>
  <c r="M338" i="11"/>
  <c r="I339" i="11"/>
  <c r="G339" i="11" s="1"/>
  <c r="H339" i="11" s="1"/>
  <c r="I320" i="11"/>
  <c r="G320" i="11" s="1"/>
  <c r="H320" i="11" s="1"/>
  <c r="I290" i="11"/>
  <c r="G290" i="11" s="1"/>
  <c r="H290" i="11" s="1"/>
  <c r="I273" i="11"/>
  <c r="G273" i="11" s="1"/>
  <c r="H273" i="11" s="1"/>
  <c r="I274" i="11"/>
  <c r="G274" i="11" s="1"/>
  <c r="H274" i="11" s="1"/>
  <c r="I275" i="11"/>
  <c r="G275" i="11" s="1"/>
  <c r="H275" i="11" s="1"/>
  <c r="I272" i="11"/>
  <c r="G272" i="11" s="1"/>
  <c r="H272" i="11" s="1"/>
  <c r="I188" i="11"/>
  <c r="G188" i="11" s="1"/>
  <c r="H188" i="11" s="1"/>
  <c r="K136" i="11"/>
  <c r="I136" i="11" s="1"/>
  <c r="G136" i="11" s="1"/>
  <c r="I137" i="11"/>
  <c r="G137" i="11" s="1"/>
  <c r="H137" i="11" s="1"/>
  <c r="I111" i="11"/>
  <c r="G111" i="11" s="1"/>
  <c r="H111" i="11" s="1"/>
  <c r="I66" i="11"/>
  <c r="G66" i="11" s="1"/>
  <c r="H66" i="11" s="1"/>
  <c r="H149" i="2"/>
  <c r="F150" i="2"/>
  <c r="F151" i="2"/>
  <c r="H151" i="2"/>
  <c r="I17" i="2"/>
  <c r="I16" i="2"/>
  <c r="G19" i="2"/>
  <c r="I150" i="2"/>
  <c r="G150" i="2" s="1"/>
  <c r="I146" i="2" l="1"/>
  <c r="G385" i="11"/>
  <c r="J150" i="2"/>
  <c r="G41" i="11" l="1"/>
  <c r="H41" i="11" s="1"/>
  <c r="Q35" i="11"/>
  <c r="G34" i="11"/>
  <c r="H34" i="11" s="1"/>
  <c r="Q30" i="11"/>
  <c r="G33" i="11"/>
  <c r="H33" i="11" s="1"/>
  <c r="G18" i="11"/>
  <c r="Q13" i="11"/>
  <c r="Q12" i="11" s="1"/>
  <c r="H44" i="4"/>
  <c r="J52" i="4"/>
  <c r="J53" i="4"/>
  <c r="J51" i="4"/>
  <c r="J32" i="4"/>
  <c r="I35" i="4"/>
  <c r="J24" i="4"/>
  <c r="J38" i="4"/>
  <c r="J42" i="4"/>
  <c r="I39" i="4"/>
  <c r="G94" i="4"/>
  <c r="G93" i="4"/>
  <c r="F92" i="4"/>
  <c r="E92" i="4"/>
  <c r="E91" i="4" s="1"/>
  <c r="F147" i="2"/>
  <c r="Q25" i="11" l="1"/>
  <c r="G92" i="4"/>
  <c r="F91" i="4"/>
  <c r="G91" i="4" l="1"/>
  <c r="G94" i="2"/>
  <c r="G141" i="2" l="1"/>
  <c r="H140" i="2"/>
  <c r="F138" i="2"/>
  <c r="G139" i="2"/>
  <c r="J139" i="2" s="1"/>
  <c r="G137" i="2"/>
  <c r="G135" i="2"/>
  <c r="G134" i="2"/>
  <c r="G133" i="2"/>
  <c r="H128" i="2"/>
  <c r="H127" i="2" s="1"/>
  <c r="F128" i="2"/>
  <c r="G129" i="2"/>
  <c r="J129" i="2" s="1"/>
  <c r="G130" i="2"/>
  <c r="G128" i="2" s="1"/>
  <c r="G126" i="2"/>
  <c r="G125" i="2"/>
  <c r="G123" i="2"/>
  <c r="G122" i="2"/>
  <c r="G120" i="2"/>
  <c r="G118" i="2"/>
  <c r="F104" i="2"/>
  <c r="H104" i="2"/>
  <c r="G105" i="2"/>
  <c r="J105" i="2" s="1"/>
  <c r="I68" i="2"/>
  <c r="G140" i="2" l="1"/>
  <c r="J141" i="2"/>
  <c r="G104" i="2"/>
  <c r="J104" i="2" s="1"/>
  <c r="G116" i="2"/>
  <c r="G115" i="2"/>
  <c r="G113" i="2"/>
  <c r="G112" i="2"/>
  <c r="G111" i="2"/>
  <c r="G110" i="2"/>
  <c r="F106" i="2"/>
  <c r="H106" i="2"/>
  <c r="G107" i="2"/>
  <c r="J107" i="2" s="1"/>
  <c r="G108" i="2"/>
  <c r="G102" i="2"/>
  <c r="G101" i="2"/>
  <c r="G100" i="2"/>
  <c r="G98" i="2"/>
  <c r="G97" i="2"/>
  <c r="G95" i="2"/>
  <c r="G93" i="2"/>
  <c r="G91" i="2"/>
  <c r="G90" i="2"/>
  <c r="G89" i="2"/>
  <c r="G87" i="2"/>
  <c r="I82" i="2"/>
  <c r="I81" i="2" s="1"/>
  <c r="G85" i="2"/>
  <c r="J85" i="2" s="1"/>
  <c r="G84" i="2"/>
  <c r="G83" i="2"/>
  <c r="H73" i="2"/>
  <c r="G80" i="2"/>
  <c r="J80" i="2" s="1"/>
  <c r="G79" i="2"/>
  <c r="J79" i="2" l="1"/>
  <c r="G149" i="2"/>
  <c r="G106" i="2"/>
  <c r="G74" i="2"/>
  <c r="G72" i="2"/>
  <c r="G70" i="2"/>
  <c r="G67" i="2"/>
  <c r="G66" i="2"/>
  <c r="G64" i="2"/>
  <c r="G63" i="2"/>
  <c r="G62" i="2"/>
  <c r="G61" i="2"/>
  <c r="G60" i="2"/>
  <c r="G59" i="2"/>
  <c r="G57" i="2"/>
  <c r="G56" i="2"/>
  <c r="G55" i="2"/>
  <c r="G54" i="2"/>
  <c r="G53" i="2"/>
  <c r="G52" i="2"/>
  <c r="G51" i="2"/>
  <c r="G50" i="2"/>
  <c r="G48" i="2"/>
  <c r="G47" i="2"/>
  <c r="G46" i="2"/>
  <c r="G45" i="2"/>
  <c r="G44" i="2"/>
  <c r="G43" i="2"/>
  <c r="H39" i="2"/>
  <c r="G41" i="2"/>
  <c r="G40" i="2"/>
  <c r="G37" i="2"/>
  <c r="G34" i="2"/>
  <c r="G33" i="2"/>
  <c r="G31" i="2"/>
  <c r="J31" i="2" s="1"/>
  <c r="G30" i="2"/>
  <c r="G147" i="2" s="1"/>
  <c r="G27" i="2"/>
  <c r="J27" i="2" s="1"/>
  <c r="H26" i="2"/>
  <c r="H25" i="2" s="1"/>
  <c r="G23" i="2"/>
  <c r="J23" i="2" s="1"/>
  <c r="G24" i="2"/>
  <c r="J19" i="2"/>
  <c r="G18" i="2"/>
  <c r="J18" i="2" s="1"/>
  <c r="G15" i="2"/>
  <c r="G14" i="2"/>
  <c r="B1" i="3"/>
  <c r="G39" i="2" l="1"/>
  <c r="G26" i="2"/>
  <c r="G25" i="2" s="1"/>
  <c r="D9" i="3" s="1"/>
  <c r="F25" i="15"/>
  <c r="J60" i="2" l="1"/>
  <c r="J64" i="2"/>
  <c r="G97" i="4" l="1"/>
  <c r="H96" i="4"/>
  <c r="J96" i="4" s="1"/>
  <c r="E101" i="4"/>
  <c r="F101" i="4"/>
  <c r="H101" i="4"/>
  <c r="I101" i="4"/>
  <c r="G102" i="4"/>
  <c r="J103" i="4"/>
  <c r="E147" i="2"/>
  <c r="E146" i="2" s="1"/>
  <c r="J101" i="4" l="1"/>
  <c r="G101" i="4"/>
  <c r="G96" i="4"/>
  <c r="G26" i="6" l="1"/>
  <c r="J98" i="2"/>
  <c r="F148" i="2" l="1"/>
  <c r="G152" i="2"/>
  <c r="G136" i="2" l="1"/>
  <c r="H138" i="2"/>
  <c r="G138" i="2"/>
  <c r="J138" i="2" s="1"/>
  <c r="F114" i="2"/>
  <c r="F109" i="2"/>
  <c r="F132" i="2"/>
  <c r="H58" i="2"/>
  <c r="H17" i="2"/>
  <c r="H16" i="2" s="1"/>
  <c r="G17" i="2"/>
  <c r="G16" i="2" s="1"/>
  <c r="D7" i="3" s="1"/>
  <c r="F17" i="2"/>
  <c r="F16" i="2" s="1"/>
  <c r="C7" i="3" s="1"/>
  <c r="J108" i="2"/>
  <c r="H99" i="2"/>
  <c r="G99" i="2"/>
  <c r="F99" i="2"/>
  <c r="H96" i="2"/>
  <c r="G96" i="2"/>
  <c r="F96" i="2"/>
  <c r="H82" i="2"/>
  <c r="G82" i="2"/>
  <c r="F82" i="2"/>
  <c r="J84" i="2"/>
  <c r="F69" i="2"/>
  <c r="G69" i="2"/>
  <c r="F58" i="2"/>
  <c r="E7" i="3" l="1"/>
  <c r="J16" i="2"/>
  <c r="J17" i="2"/>
  <c r="G117" i="4" l="1"/>
  <c r="H116" i="4"/>
  <c r="J116" i="4" s="1"/>
  <c r="F116" i="4"/>
  <c r="E116" i="4"/>
  <c r="G116" i="4" l="1"/>
  <c r="J69" i="4"/>
  <c r="J66" i="4"/>
  <c r="I67" i="4"/>
  <c r="J54" i="4"/>
  <c r="J50" i="4"/>
  <c r="J63" i="4"/>
  <c r="J61" i="4"/>
  <c r="J60" i="4"/>
  <c r="J59" i="4"/>
  <c r="J58" i="4"/>
  <c r="J57" i="4"/>
  <c r="G56" i="4"/>
  <c r="I55" i="4"/>
  <c r="H55" i="4"/>
  <c r="F55" i="4"/>
  <c r="E55" i="4"/>
  <c r="I30" i="4"/>
  <c r="I29" i="4" s="1"/>
  <c r="H30" i="4"/>
  <c r="H29" i="4" s="1"/>
  <c r="G55" i="4" l="1"/>
  <c r="J55" i="4"/>
  <c r="E24" i="5"/>
  <c r="M283" i="11"/>
  <c r="K283" i="11"/>
  <c r="J283" i="11"/>
  <c r="F283" i="11"/>
  <c r="E283" i="11"/>
  <c r="Q360" i="11"/>
  <c r="Q341" i="11" s="1"/>
  <c r="M360" i="11"/>
  <c r="M341" i="11" s="1"/>
  <c r="K360" i="11"/>
  <c r="J360" i="11"/>
  <c r="E360" i="11"/>
  <c r="F360" i="11"/>
  <c r="K349" i="11"/>
  <c r="I349" i="11" s="1"/>
  <c r="G349" i="11" s="1"/>
  <c r="M180" i="11"/>
  <c r="K180" i="11"/>
  <c r="J180" i="11"/>
  <c r="F180" i="11"/>
  <c r="E180" i="11"/>
  <c r="M114" i="11"/>
  <c r="M113" i="11" s="1"/>
  <c r="K114" i="11"/>
  <c r="K113" i="11" s="1"/>
  <c r="J114" i="11"/>
  <c r="J113" i="11" s="1"/>
  <c r="E114" i="11"/>
  <c r="F114" i="11"/>
  <c r="O403" i="11"/>
  <c r="N403" i="11"/>
  <c r="E377" i="11"/>
  <c r="I368" i="11"/>
  <c r="G368" i="11" s="1"/>
  <c r="H368" i="11" s="1"/>
  <c r="I367" i="11"/>
  <c r="G367" i="11" s="1"/>
  <c r="H367" i="11" s="1"/>
  <c r="I366" i="11"/>
  <c r="G366" i="11" s="1"/>
  <c r="H366" i="11" s="1"/>
  <c r="I365" i="11"/>
  <c r="G365" i="11" s="1"/>
  <c r="H365" i="11" s="1"/>
  <c r="I364" i="11"/>
  <c r="G364" i="11" s="1"/>
  <c r="H364" i="11" s="1"/>
  <c r="I363" i="11"/>
  <c r="G363" i="11" s="1"/>
  <c r="H363" i="11" s="1"/>
  <c r="I362" i="11"/>
  <c r="G362" i="11" s="1"/>
  <c r="H362" i="11" s="1"/>
  <c r="I361" i="11"/>
  <c r="G361" i="11" s="1"/>
  <c r="R341" i="11"/>
  <c r="R403" i="11" s="1"/>
  <c r="I359" i="11"/>
  <c r="G359" i="11" s="1"/>
  <c r="H359" i="11" s="1"/>
  <c r="I358" i="11"/>
  <c r="G358" i="11" s="1"/>
  <c r="H358" i="11" s="1"/>
  <c r="I351" i="11"/>
  <c r="G351" i="11" s="1"/>
  <c r="H351" i="11" s="1"/>
  <c r="I350" i="11"/>
  <c r="G350" i="11" s="1"/>
  <c r="F349" i="11"/>
  <c r="E349" i="11"/>
  <c r="I348" i="11"/>
  <c r="G348" i="11" s="1"/>
  <c r="H348" i="11" s="1"/>
  <c r="I347" i="11"/>
  <c r="G347" i="11" s="1"/>
  <c r="H347" i="11" s="1"/>
  <c r="I346" i="11"/>
  <c r="G346" i="11" s="1"/>
  <c r="H346" i="11" s="1"/>
  <c r="I345" i="11"/>
  <c r="G345" i="11" s="1"/>
  <c r="H345" i="11" s="1"/>
  <c r="I344" i="11"/>
  <c r="G344" i="11" s="1"/>
  <c r="H344" i="11" s="1"/>
  <c r="I343" i="11"/>
  <c r="G343" i="11" s="1"/>
  <c r="H343" i="11" s="1"/>
  <c r="J342" i="11"/>
  <c r="E342" i="11"/>
  <c r="I340" i="11"/>
  <c r="I286" i="11"/>
  <c r="G286" i="11" s="1"/>
  <c r="H286" i="11" s="1"/>
  <c r="I285" i="11"/>
  <c r="G285" i="11" s="1"/>
  <c r="H285" i="11" s="1"/>
  <c r="I284" i="11"/>
  <c r="G284" i="11" s="1"/>
  <c r="H284" i="11" s="1"/>
  <c r="E236" i="11"/>
  <c r="F236" i="11"/>
  <c r="J236" i="11"/>
  <c r="I236" i="11" s="1"/>
  <c r="E147" i="11"/>
  <c r="F147" i="11"/>
  <c r="J147" i="11"/>
  <c r="K147" i="11"/>
  <c r="M147" i="11"/>
  <c r="Q147" i="11"/>
  <c r="Q146" i="11" s="1"/>
  <c r="I247" i="11"/>
  <c r="G247" i="11" s="1"/>
  <c r="H247" i="11" s="1"/>
  <c r="K240" i="11"/>
  <c r="I240" i="11" s="1"/>
  <c r="G240" i="11" s="1"/>
  <c r="F240" i="11"/>
  <c r="E240" i="11"/>
  <c r="I239" i="11"/>
  <c r="G239" i="11" s="1"/>
  <c r="H239" i="11" s="1"/>
  <c r="I238" i="11"/>
  <c r="G238" i="11" s="1"/>
  <c r="H238" i="11" s="1"/>
  <c r="I237" i="11"/>
  <c r="G237" i="11" s="1"/>
  <c r="H237" i="11" s="1"/>
  <c r="I235" i="11"/>
  <c r="G235" i="11" s="1"/>
  <c r="H235" i="11" s="1"/>
  <c r="I234" i="11"/>
  <c r="G234" i="11" s="1"/>
  <c r="H234" i="11" s="1"/>
  <c r="I233" i="11"/>
  <c r="G233" i="11" s="1"/>
  <c r="H233" i="11" s="1"/>
  <c r="I232" i="11"/>
  <c r="G232" i="11" s="1"/>
  <c r="H232" i="11" s="1"/>
  <c r="I231" i="11"/>
  <c r="G231" i="11" s="1"/>
  <c r="H231" i="11" s="1"/>
  <c r="I230" i="11"/>
  <c r="G230" i="11" s="1"/>
  <c r="K229" i="11"/>
  <c r="J229" i="11"/>
  <c r="F229" i="11"/>
  <c r="E229" i="11"/>
  <c r="I228" i="11"/>
  <c r="G228" i="11" s="1"/>
  <c r="H228" i="11" s="1"/>
  <c r="K227" i="11"/>
  <c r="F227" i="11"/>
  <c r="E227" i="11"/>
  <c r="I208" i="11"/>
  <c r="G208" i="11" s="1"/>
  <c r="H208" i="11" s="1"/>
  <c r="I201" i="11"/>
  <c r="G201" i="11" s="1"/>
  <c r="H201" i="11" s="1"/>
  <c r="I200" i="11"/>
  <c r="G200" i="11" s="1"/>
  <c r="H200" i="11" s="1"/>
  <c r="I199" i="11"/>
  <c r="G199" i="11" s="1"/>
  <c r="H199" i="11" s="1"/>
  <c r="I198" i="11"/>
  <c r="G198" i="11" s="1"/>
  <c r="H198" i="11" s="1"/>
  <c r="I197" i="11"/>
  <c r="G197" i="11" s="1"/>
  <c r="H197" i="11" s="1"/>
  <c r="I196" i="11"/>
  <c r="G196" i="11" s="1"/>
  <c r="G195" i="11" s="1"/>
  <c r="I194" i="11"/>
  <c r="G194" i="11" s="1"/>
  <c r="H194" i="11" s="1"/>
  <c r="I193" i="11"/>
  <c r="G193" i="11" s="1"/>
  <c r="H193" i="11" s="1"/>
  <c r="I192" i="11"/>
  <c r="G192" i="11" s="1"/>
  <c r="H192" i="11" s="1"/>
  <c r="I191" i="11"/>
  <c r="G191" i="11" s="1"/>
  <c r="H191" i="11" s="1"/>
  <c r="I190" i="11"/>
  <c r="G190" i="11" s="1"/>
  <c r="H190" i="11" s="1"/>
  <c r="I189" i="11"/>
  <c r="G189" i="11" s="1"/>
  <c r="H189" i="11" s="1"/>
  <c r="G171" i="11"/>
  <c r="H171" i="11" s="1"/>
  <c r="I163" i="11"/>
  <c r="G163" i="11" s="1"/>
  <c r="H163" i="11" s="1"/>
  <c r="I162" i="11"/>
  <c r="G162" i="11" s="1"/>
  <c r="H162" i="11" s="1"/>
  <c r="I161" i="11"/>
  <c r="G161" i="11" s="1"/>
  <c r="H161" i="11" s="1"/>
  <c r="I160" i="11"/>
  <c r="G160" i="11" s="1"/>
  <c r="H160" i="11" s="1"/>
  <c r="I159" i="11"/>
  <c r="G159" i="11" s="1"/>
  <c r="H159" i="11" s="1"/>
  <c r="I158" i="11"/>
  <c r="G158" i="11" s="1"/>
  <c r="H158" i="11" s="1"/>
  <c r="I157" i="11"/>
  <c r="G157" i="11" s="1"/>
  <c r="H157" i="11" s="1"/>
  <c r="I156" i="11"/>
  <c r="G156" i="11" s="1"/>
  <c r="H156" i="11" s="1"/>
  <c r="I155" i="11"/>
  <c r="G155" i="11" s="1"/>
  <c r="H155" i="11" s="1"/>
  <c r="I154" i="11"/>
  <c r="G154" i="11" s="1"/>
  <c r="H154" i="11" s="1"/>
  <c r="I153" i="11"/>
  <c r="G153" i="11" s="1"/>
  <c r="H153" i="11" s="1"/>
  <c r="I152" i="11"/>
  <c r="G152" i="11" s="1"/>
  <c r="H152" i="11" s="1"/>
  <c r="I151" i="11"/>
  <c r="G151" i="11" s="1"/>
  <c r="H151" i="11" s="1"/>
  <c r="I150" i="11"/>
  <c r="G150" i="11" s="1"/>
  <c r="H150" i="11" s="1"/>
  <c r="I149" i="11"/>
  <c r="G149" i="11" s="1"/>
  <c r="H149" i="11" s="1"/>
  <c r="I148" i="11"/>
  <c r="G148" i="11" s="1"/>
  <c r="H148" i="11" s="1"/>
  <c r="I132" i="11"/>
  <c r="G132" i="11" s="1"/>
  <c r="H132" i="11" s="1"/>
  <c r="I125" i="11"/>
  <c r="G125" i="11" s="1"/>
  <c r="H125" i="11" s="1"/>
  <c r="I124" i="11"/>
  <c r="G124" i="11" s="1"/>
  <c r="H124" i="11" s="1"/>
  <c r="I123" i="11"/>
  <c r="G123" i="11" s="1"/>
  <c r="H123" i="11" s="1"/>
  <c r="I122" i="11"/>
  <c r="G122" i="11" s="1"/>
  <c r="H122" i="11" s="1"/>
  <c r="I121" i="11"/>
  <c r="G121" i="11" s="1"/>
  <c r="H121" i="11" s="1"/>
  <c r="I120" i="11"/>
  <c r="G120" i="11" s="1"/>
  <c r="H120" i="11" s="1"/>
  <c r="I119" i="11"/>
  <c r="G119" i="11" s="1"/>
  <c r="H119" i="11" s="1"/>
  <c r="I118" i="11"/>
  <c r="G118" i="11" s="1"/>
  <c r="H118" i="11" s="1"/>
  <c r="I117" i="11"/>
  <c r="G117" i="11" s="1"/>
  <c r="H117" i="11" s="1"/>
  <c r="I116" i="11"/>
  <c r="G116" i="11" s="1"/>
  <c r="H116" i="11" s="1"/>
  <c r="I115" i="11"/>
  <c r="G115" i="11" s="1"/>
  <c r="I92" i="11"/>
  <c r="G92" i="11" s="1"/>
  <c r="H92" i="11" s="1"/>
  <c r="I85" i="11"/>
  <c r="G85" i="11" s="1"/>
  <c r="H85" i="11" s="1"/>
  <c r="I84" i="11"/>
  <c r="G84" i="11" s="1"/>
  <c r="H84" i="11" s="1"/>
  <c r="I83" i="11"/>
  <c r="G83" i="11" s="1"/>
  <c r="H83" i="11" s="1"/>
  <c r="I82" i="11"/>
  <c r="G82" i="11" s="1"/>
  <c r="H82" i="11" s="1"/>
  <c r="I40" i="11"/>
  <c r="G40" i="11" s="1"/>
  <c r="H40" i="11" s="1"/>
  <c r="I39" i="11"/>
  <c r="G39" i="11" s="1"/>
  <c r="H39" i="11" s="1"/>
  <c r="I38" i="11"/>
  <c r="G38" i="11" s="1"/>
  <c r="H38" i="11" s="1"/>
  <c r="I37" i="11"/>
  <c r="G37" i="11" s="1"/>
  <c r="H37" i="11" s="1"/>
  <c r="K327" i="11"/>
  <c r="G340" i="11" l="1"/>
  <c r="I338" i="11"/>
  <c r="E341" i="11"/>
  <c r="K342" i="11"/>
  <c r="K341" i="11" s="1"/>
  <c r="H349" i="11"/>
  <c r="F341" i="11"/>
  <c r="C36" i="3" s="1"/>
  <c r="J341" i="11"/>
  <c r="H361" i="11"/>
  <c r="I147" i="11"/>
  <c r="G147" i="11"/>
  <c r="G236" i="11"/>
  <c r="H236" i="11" s="1"/>
  <c r="I229" i="11"/>
  <c r="I227" i="11"/>
  <c r="H240" i="11"/>
  <c r="G227" i="11"/>
  <c r="H227" i="11" s="1"/>
  <c r="G229" i="11"/>
  <c r="H229" i="11" s="1"/>
  <c r="H230" i="11"/>
  <c r="I195" i="11"/>
  <c r="H195" i="11"/>
  <c r="H196" i="11"/>
  <c r="H115" i="11"/>
  <c r="I329" i="11"/>
  <c r="G329" i="11" s="1"/>
  <c r="H329" i="11" s="1"/>
  <c r="I276" i="11"/>
  <c r="G276" i="11" s="1"/>
  <c r="H276" i="11" s="1"/>
  <c r="I271" i="11"/>
  <c r="G271" i="11" s="1"/>
  <c r="H271" i="11" s="1"/>
  <c r="I400" i="11"/>
  <c r="G400" i="11" s="1"/>
  <c r="H400" i="11" s="1"/>
  <c r="J377" i="11"/>
  <c r="I382" i="11"/>
  <c r="G382" i="11" s="1"/>
  <c r="H382" i="11" s="1"/>
  <c r="I380" i="11"/>
  <c r="G380" i="11" s="1"/>
  <c r="H380" i="11" s="1"/>
  <c r="I379" i="11"/>
  <c r="G379" i="11" s="1"/>
  <c r="H379" i="11" s="1"/>
  <c r="K377" i="11"/>
  <c r="K376" i="11" s="1"/>
  <c r="L377" i="11"/>
  <c r="F377" i="11"/>
  <c r="E383" i="11"/>
  <c r="F383" i="11"/>
  <c r="L383" i="11"/>
  <c r="I383" i="11" s="1"/>
  <c r="G383" i="11" s="1"/>
  <c r="I384" i="11"/>
  <c r="G384" i="11" s="1"/>
  <c r="H384" i="11" s="1"/>
  <c r="E385" i="11"/>
  <c r="F385" i="11"/>
  <c r="H385" i="11" s="1"/>
  <c r="I378" i="11"/>
  <c r="G378" i="11" s="1"/>
  <c r="H378" i="11" s="1"/>
  <c r="H340" i="11" l="1"/>
  <c r="G338" i="11"/>
  <c r="I341" i="11"/>
  <c r="I342" i="11"/>
  <c r="G342" i="11" s="1"/>
  <c r="H342" i="11" s="1"/>
  <c r="I377" i="11"/>
  <c r="G377" i="11" s="1"/>
  <c r="H377" i="11" s="1"/>
  <c r="H383" i="11"/>
  <c r="J376" i="11"/>
  <c r="G28" i="5"/>
  <c r="E17" i="5"/>
  <c r="E13" i="5" s="1"/>
  <c r="G23" i="5"/>
  <c r="F22" i="5"/>
  <c r="F21" i="5" s="1"/>
  <c r="F35" i="5" s="1"/>
  <c r="I252" i="11" l="1"/>
  <c r="G252" i="11" s="1"/>
  <c r="H252" i="11" s="1"/>
  <c r="I223" i="11"/>
  <c r="G223" i="11" s="1"/>
  <c r="H223" i="11" s="1"/>
  <c r="I178" i="11"/>
  <c r="G178" i="11" s="1"/>
  <c r="H178" i="11" s="1"/>
  <c r="I57" i="11"/>
  <c r="G57" i="11" s="1"/>
  <c r="H57" i="11" s="1"/>
  <c r="K56" i="11"/>
  <c r="I16" i="11"/>
  <c r="G16" i="11" s="1"/>
  <c r="H16" i="11" s="1"/>
  <c r="I316" i="11"/>
  <c r="G316" i="11" s="1"/>
  <c r="H316" i="11" s="1"/>
  <c r="I270" i="11"/>
  <c r="G270" i="11" s="1"/>
  <c r="H270" i="11" s="1"/>
  <c r="I269" i="11"/>
  <c r="G269" i="11" s="1"/>
  <c r="H269" i="11" s="1"/>
  <c r="I268" i="11"/>
  <c r="G268" i="11" s="1"/>
  <c r="H268" i="11" s="1"/>
  <c r="I267" i="11"/>
  <c r="G267" i="11" s="1"/>
  <c r="H267" i="11" s="1"/>
  <c r="M266" i="11"/>
  <c r="K266" i="11"/>
  <c r="J266" i="11"/>
  <c r="F266" i="11"/>
  <c r="J106" i="2"/>
  <c r="I56" i="11" l="1"/>
  <c r="G56" i="11" s="1"/>
  <c r="I266" i="11"/>
  <c r="G266" i="11" s="1"/>
  <c r="H266" i="11" s="1"/>
  <c r="E262" i="11" l="1"/>
  <c r="F136" i="11"/>
  <c r="K110" i="11"/>
  <c r="K109" i="11" s="1"/>
  <c r="F110" i="11"/>
  <c r="E99" i="11"/>
  <c r="I59" i="11"/>
  <c r="G59" i="11" s="1"/>
  <c r="H59" i="11" s="1"/>
  <c r="K58" i="11"/>
  <c r="F56" i="11"/>
  <c r="H56" i="11" s="1"/>
  <c r="E56" i="11"/>
  <c r="F54" i="11"/>
  <c r="E54" i="11"/>
  <c r="K30" i="11"/>
  <c r="F30" i="11"/>
  <c r="I32" i="11"/>
  <c r="I30" i="11" s="1"/>
  <c r="F113" i="11" l="1"/>
  <c r="C29" i="3" s="1"/>
  <c r="H136" i="11"/>
  <c r="I58" i="11"/>
  <c r="G58" i="11" s="1"/>
  <c r="G32" i="11"/>
  <c r="H32" i="11" s="1"/>
  <c r="G148" i="2"/>
  <c r="H148" i="2"/>
  <c r="H146" i="2" s="1"/>
  <c r="E109" i="2"/>
  <c r="F26" i="2"/>
  <c r="E99" i="2"/>
  <c r="J100" i="2"/>
  <c r="E26" i="2"/>
  <c r="E25" i="2" s="1"/>
  <c r="F25" i="2" l="1"/>
  <c r="C9" i="3" s="1"/>
  <c r="E9" i="3" s="1"/>
  <c r="J26" i="2"/>
  <c r="G30" i="11"/>
  <c r="J148" i="2"/>
  <c r="J25" i="2" l="1"/>
  <c r="H1" i="7"/>
  <c r="F1" i="6"/>
  <c r="F1" i="5"/>
  <c r="Q1" i="11"/>
  <c r="G24" i="15" l="1"/>
  <c r="H31" i="15"/>
  <c r="H30" i="15" s="1"/>
  <c r="F33" i="15"/>
  <c r="I33" i="15" s="1"/>
  <c r="F37" i="15"/>
  <c r="I37" i="15" s="1"/>
  <c r="G33" i="6"/>
  <c r="E49" i="11" l="1"/>
  <c r="E209" i="11" l="1"/>
  <c r="E172" i="11"/>
  <c r="M75" i="11" l="1"/>
  <c r="K75" i="11"/>
  <c r="J75" i="11"/>
  <c r="E75" i="11"/>
  <c r="E69" i="2"/>
  <c r="I106" i="4" l="1"/>
  <c r="H106" i="4"/>
  <c r="M331" i="11"/>
  <c r="K331" i="11"/>
  <c r="J331" i="11"/>
  <c r="F331" i="11"/>
  <c r="E331" i="11"/>
  <c r="E330" i="11" s="1"/>
  <c r="I337" i="11" l="1"/>
  <c r="G337" i="11" s="1"/>
  <c r="H337" i="11" s="1"/>
  <c r="I336" i="11"/>
  <c r="G336" i="11" s="1"/>
  <c r="H336" i="11" s="1"/>
  <c r="E113" i="11"/>
  <c r="F144" i="11"/>
  <c r="E144" i="11"/>
  <c r="I143" i="11"/>
  <c r="G143" i="11" s="1"/>
  <c r="H143" i="11" s="1"/>
  <c r="K142" i="11"/>
  <c r="K141" i="11" s="1"/>
  <c r="I141" i="11" s="1"/>
  <c r="F142" i="11"/>
  <c r="F141" i="11" s="1"/>
  <c r="C31" i="3" s="1"/>
  <c r="E142" i="11"/>
  <c r="I140" i="11"/>
  <c r="G140" i="11" s="1"/>
  <c r="P139" i="11"/>
  <c r="P138" i="11" s="1"/>
  <c r="P403" i="11" s="1"/>
  <c r="F139" i="11"/>
  <c r="F138" i="11" s="1"/>
  <c r="C30" i="3" s="1"/>
  <c r="E139" i="11"/>
  <c r="E138" i="11" s="1"/>
  <c r="I81" i="11"/>
  <c r="G81" i="11" s="1"/>
  <c r="H81" i="11" s="1"/>
  <c r="I80" i="11"/>
  <c r="G80" i="11" s="1"/>
  <c r="H80" i="11" s="1"/>
  <c r="I113" i="11" l="1"/>
  <c r="I138" i="11"/>
  <c r="G138" i="11" s="1"/>
  <c r="D30" i="3" s="1"/>
  <c r="E141" i="11"/>
  <c r="I139" i="11"/>
  <c r="I142" i="11"/>
  <c r="G142" i="11" s="1"/>
  <c r="G141" i="11" s="1"/>
  <c r="H140" i="11"/>
  <c r="G139" i="11"/>
  <c r="H139" i="11" s="1"/>
  <c r="K35" i="11"/>
  <c r="K99" i="11"/>
  <c r="K103" i="11"/>
  <c r="K209" i="11"/>
  <c r="K254" i="11"/>
  <c r="K302" i="11"/>
  <c r="I210" i="11"/>
  <c r="G210" i="11" s="1"/>
  <c r="I211" i="11"/>
  <c r="G211" i="11" s="1"/>
  <c r="I212" i="11"/>
  <c r="G212" i="11" s="1"/>
  <c r="I213" i="11"/>
  <c r="G213" i="11" s="1"/>
  <c r="I214" i="11"/>
  <c r="G214" i="11" s="1"/>
  <c r="I215" i="11"/>
  <c r="G215" i="11" s="1"/>
  <c r="I217" i="11"/>
  <c r="G217" i="11" s="1"/>
  <c r="I218" i="11"/>
  <c r="G218" i="11" s="1"/>
  <c r="I220" i="11"/>
  <c r="G220" i="11" s="1"/>
  <c r="I221" i="11"/>
  <c r="G221" i="11" s="1"/>
  <c r="I222" i="11"/>
  <c r="G222" i="11" s="1"/>
  <c r="H222" i="11" s="1"/>
  <c r="I224" i="11"/>
  <c r="G224" i="11" s="1"/>
  <c r="J209" i="11"/>
  <c r="F209" i="11"/>
  <c r="F99" i="11"/>
  <c r="H138" i="11" l="1"/>
  <c r="H141" i="11"/>
  <c r="D31" i="3"/>
  <c r="H142" i="11"/>
  <c r="K49" i="11"/>
  <c r="K48" i="11" s="1"/>
  <c r="I48" i="11" s="1"/>
  <c r="I51" i="11"/>
  <c r="I52" i="11"/>
  <c r="I369" i="11"/>
  <c r="I370" i="11"/>
  <c r="I371" i="11"/>
  <c r="I372" i="11"/>
  <c r="I373" i="11"/>
  <c r="I49" i="11" l="1"/>
  <c r="F103" i="11"/>
  <c r="I100" i="11"/>
  <c r="G100" i="11" s="1"/>
  <c r="H100" i="11" s="1"/>
  <c r="F75" i="11"/>
  <c r="K262" i="11"/>
  <c r="F262" i="11"/>
  <c r="I263" i="11"/>
  <c r="G263" i="11" s="1"/>
  <c r="G262" i="11" s="1"/>
  <c r="I265" i="11"/>
  <c r="F39" i="2"/>
  <c r="E39" i="2"/>
  <c r="I262" i="11" l="1"/>
  <c r="H262" i="11"/>
  <c r="H263" i="11"/>
  <c r="F13" i="11"/>
  <c r="I318" i="11"/>
  <c r="G318" i="11" s="1"/>
  <c r="H318" i="11" s="1"/>
  <c r="I259" i="11"/>
  <c r="G259" i="11" s="1"/>
  <c r="H259" i="11" s="1"/>
  <c r="K225" i="11"/>
  <c r="G52" i="11" l="1"/>
  <c r="H52" i="11" s="1"/>
  <c r="H67" i="4" l="1"/>
  <c r="J67" i="4" s="1"/>
  <c r="E22" i="5" l="1"/>
  <c r="E21" i="5" l="1"/>
  <c r="G21" i="5" s="1"/>
  <c r="G22" i="5"/>
  <c r="G36" i="4" l="1"/>
  <c r="H35" i="4"/>
  <c r="J35" i="4" s="1"/>
  <c r="F35" i="4"/>
  <c r="E35" i="4"/>
  <c r="G35" i="4" l="1"/>
  <c r="H143" i="2"/>
  <c r="F143" i="2"/>
  <c r="G144" i="2"/>
  <c r="J144" i="2" s="1"/>
  <c r="H132" i="2"/>
  <c r="E132" i="2"/>
  <c r="J135" i="2"/>
  <c r="J134" i="2"/>
  <c r="J133" i="2"/>
  <c r="J97" i="2"/>
  <c r="F32" i="2"/>
  <c r="G132" i="2" l="1"/>
  <c r="J96" i="2"/>
  <c r="F15" i="15" l="1"/>
  <c r="I15" i="15" s="1"/>
  <c r="C6" i="15"/>
  <c r="F36" i="15"/>
  <c r="I36" i="15" s="1"/>
  <c r="F35" i="15"/>
  <c r="I35" i="15" s="1"/>
  <c r="F34" i="15"/>
  <c r="I34" i="15" s="1"/>
  <c r="F32" i="15"/>
  <c r="I32" i="15" s="1"/>
  <c r="G31" i="15"/>
  <c r="G30" i="15" s="1"/>
  <c r="E31" i="15"/>
  <c r="E30" i="15" s="1"/>
  <c r="H38" i="15"/>
  <c r="I25" i="15"/>
  <c r="G23" i="15"/>
  <c r="F16" i="15"/>
  <c r="I16" i="15" s="1"/>
  <c r="F14" i="15"/>
  <c r="I14" i="15" s="1"/>
  <c r="H13" i="15"/>
  <c r="H12" i="15" s="1"/>
  <c r="H17" i="15" s="1"/>
  <c r="G13" i="15"/>
  <c r="G12" i="15" s="1"/>
  <c r="G17" i="15" s="1"/>
  <c r="E13" i="15"/>
  <c r="E12" i="15" s="1"/>
  <c r="E17" i="15" s="1"/>
  <c r="C3" i="15"/>
  <c r="F13" i="15" l="1"/>
  <c r="I13" i="15" s="1"/>
  <c r="E24" i="15"/>
  <c r="E23" i="15" s="1"/>
  <c r="F24" i="15"/>
  <c r="F31" i="15"/>
  <c r="F30" i="15" s="1"/>
  <c r="F12" i="15" l="1"/>
  <c r="I12" i="15" s="1"/>
  <c r="G38" i="15"/>
  <c r="I31" i="15"/>
  <c r="F23" i="15"/>
  <c r="I24" i="15"/>
  <c r="F17" i="15" l="1"/>
  <c r="I17" i="15" s="1"/>
  <c r="F38" i="15"/>
  <c r="I23" i="15"/>
  <c r="F3" i="11" l="1"/>
  <c r="F1" i="11"/>
  <c r="I401" i="11"/>
  <c r="G401" i="11" s="1"/>
  <c r="H401" i="11" s="1"/>
  <c r="K389" i="11"/>
  <c r="I397" i="11"/>
  <c r="L390" i="11"/>
  <c r="L389" i="11" s="1"/>
  <c r="F390" i="11"/>
  <c r="F389" i="11" s="1"/>
  <c r="E390" i="11"/>
  <c r="E389" i="11" s="1"/>
  <c r="L376" i="11"/>
  <c r="I376" i="11" s="1"/>
  <c r="F376" i="11"/>
  <c r="C37" i="3" s="1"/>
  <c r="G375" i="11"/>
  <c r="H375" i="11" s="1"/>
  <c r="G373" i="11"/>
  <c r="H373" i="11" s="1"/>
  <c r="G372" i="11"/>
  <c r="H372" i="11" s="1"/>
  <c r="G371" i="11"/>
  <c r="H371" i="11" s="1"/>
  <c r="G370" i="11"/>
  <c r="H370" i="11" s="1"/>
  <c r="G369" i="11"/>
  <c r="I360" i="11"/>
  <c r="I335" i="11"/>
  <c r="G335" i="11" s="1"/>
  <c r="H335" i="11" s="1"/>
  <c r="I334" i="11"/>
  <c r="G334" i="11" s="1"/>
  <c r="H334" i="11" s="1"/>
  <c r="I333" i="11"/>
  <c r="G333" i="11" s="1"/>
  <c r="H333" i="11" s="1"/>
  <c r="I332" i="11"/>
  <c r="M330" i="11"/>
  <c r="K330" i="11"/>
  <c r="J330" i="11"/>
  <c r="F330" i="11"/>
  <c r="I328" i="11"/>
  <c r="M327" i="11"/>
  <c r="F327" i="11"/>
  <c r="E327" i="11"/>
  <c r="F323" i="11"/>
  <c r="E323" i="11"/>
  <c r="I322" i="11"/>
  <c r="G322" i="11" s="1"/>
  <c r="H322" i="11" s="1"/>
  <c r="I321" i="11"/>
  <c r="G321" i="11" s="1"/>
  <c r="H321" i="11" s="1"/>
  <c r="I319" i="11"/>
  <c r="G319" i="11" s="1"/>
  <c r="H319" i="11" s="1"/>
  <c r="I317" i="11"/>
  <c r="G317" i="11" s="1"/>
  <c r="H317" i="11" s="1"/>
  <c r="I309" i="11"/>
  <c r="G309" i="11" s="1"/>
  <c r="H309" i="11" s="1"/>
  <c r="I308" i="11"/>
  <c r="G308" i="11" s="1"/>
  <c r="H308" i="11" s="1"/>
  <c r="I307" i="11"/>
  <c r="G307" i="11" s="1"/>
  <c r="H307" i="11" s="1"/>
  <c r="I306" i="11"/>
  <c r="G306" i="11" s="1"/>
  <c r="H306" i="11" s="1"/>
  <c r="I305" i="11"/>
  <c r="G305" i="11" s="1"/>
  <c r="H305" i="11" s="1"/>
  <c r="I304" i="11"/>
  <c r="G304" i="11" s="1"/>
  <c r="H304" i="11" s="1"/>
  <c r="I303" i="11"/>
  <c r="M302" i="11"/>
  <c r="J302" i="11"/>
  <c r="F302" i="11"/>
  <c r="E302" i="11"/>
  <c r="I301" i="11"/>
  <c r="G301" i="11" s="1"/>
  <c r="H301" i="11" s="1"/>
  <c r="M300" i="11"/>
  <c r="I300" i="11" s="1"/>
  <c r="G300" i="11" s="1"/>
  <c r="F300" i="11"/>
  <c r="E300" i="11"/>
  <c r="I299" i="11"/>
  <c r="G299" i="11" s="1"/>
  <c r="H299" i="11" s="1"/>
  <c r="M298" i="11"/>
  <c r="I298" i="11" s="1"/>
  <c r="F298" i="11"/>
  <c r="E298" i="11"/>
  <c r="I297" i="11"/>
  <c r="G297" i="11" s="1"/>
  <c r="H297" i="11" s="1"/>
  <c r="I296" i="11"/>
  <c r="G296" i="11" s="1"/>
  <c r="H296" i="11" s="1"/>
  <c r="M295" i="11"/>
  <c r="K295" i="11"/>
  <c r="F295" i="11"/>
  <c r="E295" i="11"/>
  <c r="I294" i="11"/>
  <c r="G294" i="11" s="1"/>
  <c r="H294" i="11" s="1"/>
  <c r="K293" i="11"/>
  <c r="K261" i="11" s="1"/>
  <c r="F293" i="11"/>
  <c r="E293" i="11"/>
  <c r="I292" i="11"/>
  <c r="G292" i="11" s="1"/>
  <c r="H292" i="11" s="1"/>
  <c r="I291" i="11"/>
  <c r="G291" i="11" s="1"/>
  <c r="H291" i="11" s="1"/>
  <c r="I289" i="11"/>
  <c r="G289" i="11" s="1"/>
  <c r="H289" i="11" s="1"/>
  <c r="I288" i="11"/>
  <c r="G288" i="11" s="1"/>
  <c r="H288" i="11" s="1"/>
  <c r="I287" i="11"/>
  <c r="G265" i="11"/>
  <c r="J264" i="11"/>
  <c r="F264" i="11"/>
  <c r="E264" i="11"/>
  <c r="I257" i="11"/>
  <c r="I256" i="11"/>
  <c r="G256" i="11" s="1"/>
  <c r="I255" i="11"/>
  <c r="J254" i="11"/>
  <c r="F254" i="11"/>
  <c r="E254" i="11"/>
  <c r="I253" i="11"/>
  <c r="G253" i="11" s="1"/>
  <c r="K251" i="11"/>
  <c r="F251" i="11"/>
  <c r="E251" i="11"/>
  <c r="E249" i="11"/>
  <c r="I226" i="11"/>
  <c r="G226" i="11" s="1"/>
  <c r="H226" i="11" s="1"/>
  <c r="I225" i="11"/>
  <c r="G225" i="11" s="1"/>
  <c r="F225" i="11"/>
  <c r="E225" i="11"/>
  <c r="E146" i="11" s="1"/>
  <c r="M209" i="11"/>
  <c r="I209" i="11" s="1"/>
  <c r="G209" i="11" s="1"/>
  <c r="I187" i="11"/>
  <c r="G187" i="11" s="1"/>
  <c r="H187" i="11" s="1"/>
  <c r="I186" i="11"/>
  <c r="G186" i="11" s="1"/>
  <c r="H186" i="11" s="1"/>
  <c r="I185" i="11"/>
  <c r="G185" i="11" s="1"/>
  <c r="H185" i="11" s="1"/>
  <c r="I184" i="11"/>
  <c r="G184" i="11" s="1"/>
  <c r="H184" i="11" s="1"/>
  <c r="I183" i="11"/>
  <c r="G183" i="11" s="1"/>
  <c r="H183" i="11" s="1"/>
  <c r="I182" i="11"/>
  <c r="G182" i="11" s="1"/>
  <c r="H182" i="11" s="1"/>
  <c r="I181" i="11"/>
  <c r="I179" i="11"/>
  <c r="G179" i="11" s="1"/>
  <c r="H179" i="11" s="1"/>
  <c r="I177" i="11"/>
  <c r="G177" i="11" s="1"/>
  <c r="H177" i="11" s="1"/>
  <c r="I176" i="11"/>
  <c r="G176" i="11" s="1"/>
  <c r="H176" i="11" s="1"/>
  <c r="I175" i="11"/>
  <c r="G175" i="11" s="1"/>
  <c r="H175" i="11" s="1"/>
  <c r="I174" i="11"/>
  <c r="G174" i="11" s="1"/>
  <c r="H174" i="11" s="1"/>
  <c r="I173" i="11"/>
  <c r="G173" i="11" s="1"/>
  <c r="M172" i="11"/>
  <c r="K172" i="11"/>
  <c r="K146" i="11" s="1"/>
  <c r="J172" i="11"/>
  <c r="F172" i="11"/>
  <c r="I134" i="11"/>
  <c r="G134" i="11" s="1"/>
  <c r="H134" i="11" s="1"/>
  <c r="I133" i="11"/>
  <c r="I112" i="11"/>
  <c r="F109" i="11"/>
  <c r="E110" i="11"/>
  <c r="E109" i="11" s="1"/>
  <c r="I108" i="11"/>
  <c r="G108" i="11" s="1"/>
  <c r="H108" i="11" s="1"/>
  <c r="I107" i="11"/>
  <c r="G107" i="11" s="1"/>
  <c r="H107" i="11" s="1"/>
  <c r="I106" i="11"/>
  <c r="G106" i="11" s="1"/>
  <c r="H106" i="11" s="1"/>
  <c r="I105" i="11"/>
  <c r="G105" i="11" s="1"/>
  <c r="H105" i="11" s="1"/>
  <c r="I104" i="11"/>
  <c r="M103" i="11"/>
  <c r="E103" i="11"/>
  <c r="I102" i="11"/>
  <c r="I101" i="11"/>
  <c r="I98" i="11"/>
  <c r="G98" i="11" s="1"/>
  <c r="H98" i="11" s="1"/>
  <c r="I97" i="11"/>
  <c r="G97" i="11" s="1"/>
  <c r="H97" i="11" s="1"/>
  <c r="I96" i="11"/>
  <c r="G96" i="11" s="1"/>
  <c r="H96" i="11" s="1"/>
  <c r="I95" i="11"/>
  <c r="G95" i="11" s="1"/>
  <c r="H95" i="11" s="1"/>
  <c r="I94" i="11"/>
  <c r="G94" i="11" s="1"/>
  <c r="H94" i="11" s="1"/>
  <c r="I93" i="11"/>
  <c r="G93" i="11" s="1"/>
  <c r="H93" i="11" s="1"/>
  <c r="I79" i="11"/>
  <c r="G79" i="11" s="1"/>
  <c r="H79" i="11" s="1"/>
  <c r="I78" i="11"/>
  <c r="G78" i="11" s="1"/>
  <c r="H78" i="11" s="1"/>
  <c r="I77" i="11"/>
  <c r="G77" i="11" s="1"/>
  <c r="H77" i="11" s="1"/>
  <c r="I76" i="11"/>
  <c r="G76" i="11" s="1"/>
  <c r="H76" i="11" s="1"/>
  <c r="I73" i="11"/>
  <c r="G73" i="11" s="1"/>
  <c r="H73" i="11" s="1"/>
  <c r="I72" i="11"/>
  <c r="M71" i="11"/>
  <c r="K71" i="11"/>
  <c r="F71" i="11"/>
  <c r="E71" i="11"/>
  <c r="I70" i="11"/>
  <c r="G70" i="11" s="1"/>
  <c r="H70" i="11" s="1"/>
  <c r="I69" i="11"/>
  <c r="G69" i="11" s="1"/>
  <c r="H69" i="11" s="1"/>
  <c r="I68" i="11"/>
  <c r="G68" i="11" s="1"/>
  <c r="H68" i="11" s="1"/>
  <c r="I67" i="11"/>
  <c r="G67" i="11" s="1"/>
  <c r="H67" i="11" s="1"/>
  <c r="I65" i="11"/>
  <c r="G65" i="11" s="1"/>
  <c r="H65" i="11" s="1"/>
  <c r="I64" i="11"/>
  <c r="G64" i="11" s="1"/>
  <c r="H64" i="11" s="1"/>
  <c r="I63" i="11"/>
  <c r="G63" i="11" s="1"/>
  <c r="H63" i="11" s="1"/>
  <c r="I62" i="11"/>
  <c r="K61" i="11"/>
  <c r="J61" i="11"/>
  <c r="F61" i="11"/>
  <c r="F60" i="11" s="1"/>
  <c r="E61" i="11"/>
  <c r="F58" i="11"/>
  <c r="E58" i="11"/>
  <c r="E53" i="11" s="1"/>
  <c r="I55" i="11"/>
  <c r="I54" i="11" s="1"/>
  <c r="K54" i="11"/>
  <c r="G51" i="11"/>
  <c r="H51" i="11" s="1"/>
  <c r="F49" i="11"/>
  <c r="F48" i="11" s="1"/>
  <c r="C25" i="3" s="1"/>
  <c r="E48" i="11"/>
  <c r="F35" i="11"/>
  <c r="K25" i="11"/>
  <c r="I29" i="11"/>
  <c r="I28" i="11" s="1"/>
  <c r="E28" i="11"/>
  <c r="I27" i="11"/>
  <c r="L26" i="11"/>
  <c r="L25" i="11" s="1"/>
  <c r="F26" i="11"/>
  <c r="E26" i="11"/>
  <c r="I24" i="11"/>
  <c r="I23" i="11"/>
  <c r="I22" i="11"/>
  <c r="G22" i="11" s="1"/>
  <c r="H22" i="11" s="1"/>
  <c r="K21" i="11"/>
  <c r="I21" i="11" s="1"/>
  <c r="G21" i="11" s="1"/>
  <c r="F21" i="11"/>
  <c r="I20" i="11"/>
  <c r="G20" i="11" s="1"/>
  <c r="H20" i="11" s="1"/>
  <c r="K19" i="11"/>
  <c r="I19" i="11" s="1"/>
  <c r="G19" i="11" s="1"/>
  <c r="F19" i="11"/>
  <c r="E19" i="11"/>
  <c r="I17" i="11"/>
  <c r="G17" i="11" s="1"/>
  <c r="H17" i="11" s="1"/>
  <c r="K13" i="11"/>
  <c r="E13" i="11"/>
  <c r="F146" i="11" l="1"/>
  <c r="L403" i="11"/>
  <c r="J261" i="11"/>
  <c r="I389" i="11"/>
  <c r="I25" i="11"/>
  <c r="E12" i="11"/>
  <c r="E25" i="11"/>
  <c r="E60" i="11"/>
  <c r="G181" i="11"/>
  <c r="I180" i="11"/>
  <c r="E261" i="11"/>
  <c r="I283" i="11"/>
  <c r="M261" i="11"/>
  <c r="M146" i="11"/>
  <c r="I330" i="11"/>
  <c r="H369" i="11"/>
  <c r="G360" i="11"/>
  <c r="F261" i="11"/>
  <c r="C34" i="3" s="1"/>
  <c r="G287" i="11"/>
  <c r="G283" i="11" s="1"/>
  <c r="G133" i="11"/>
  <c r="I114" i="11"/>
  <c r="C32" i="3"/>
  <c r="J146" i="11"/>
  <c r="I293" i="11"/>
  <c r="G293" i="11" s="1"/>
  <c r="H293" i="11" s="1"/>
  <c r="G328" i="11"/>
  <c r="H328" i="11" s="1"/>
  <c r="I327" i="11"/>
  <c r="G327" i="11" s="1"/>
  <c r="H327" i="11" s="1"/>
  <c r="G23" i="11"/>
  <c r="H23" i="11" s="1"/>
  <c r="G24" i="11"/>
  <c r="H24" i="11" s="1"/>
  <c r="G112" i="11"/>
  <c r="H112" i="11" s="1"/>
  <c r="I110" i="11"/>
  <c r="I109" i="11" s="1"/>
  <c r="F53" i="11"/>
  <c r="C26" i="3" s="1"/>
  <c r="H58" i="11"/>
  <c r="K53" i="11"/>
  <c r="I53" i="11" s="1"/>
  <c r="G332" i="11"/>
  <c r="I331" i="11"/>
  <c r="E376" i="11"/>
  <c r="I75" i="11"/>
  <c r="K60" i="11"/>
  <c r="J60" i="11"/>
  <c r="F248" i="11"/>
  <c r="C33" i="3" s="1"/>
  <c r="I103" i="11"/>
  <c r="I264" i="11"/>
  <c r="F25" i="11"/>
  <c r="G55" i="11"/>
  <c r="H55" i="11" s="1"/>
  <c r="G54" i="11"/>
  <c r="G53" i="11" s="1"/>
  <c r="I251" i="11"/>
  <c r="K248" i="11"/>
  <c r="G298" i="11"/>
  <c r="H298" i="11" s="1"/>
  <c r="G101" i="11"/>
  <c r="H101" i="11" s="1"/>
  <c r="I99" i="11"/>
  <c r="G99" i="11" s="1"/>
  <c r="G102" i="11"/>
  <c r="H102" i="11" s="1"/>
  <c r="I398" i="11"/>
  <c r="G27" i="11"/>
  <c r="H27" i="11" s="1"/>
  <c r="G255" i="11"/>
  <c r="H255" i="11" s="1"/>
  <c r="G257" i="11"/>
  <c r="H257" i="11" s="1"/>
  <c r="H211" i="11"/>
  <c r="H213" i="11"/>
  <c r="H215" i="11"/>
  <c r="H217" i="11"/>
  <c r="H221" i="11"/>
  <c r="H210" i="11"/>
  <c r="H212" i="11"/>
  <c r="H214" i="11"/>
  <c r="H218" i="11"/>
  <c r="H220" i="11"/>
  <c r="H224" i="11"/>
  <c r="G49" i="11"/>
  <c r="H49" i="11" s="1"/>
  <c r="I13" i="11"/>
  <c r="H225" i="11"/>
  <c r="K12" i="11"/>
  <c r="F12" i="11"/>
  <c r="C28" i="3"/>
  <c r="H21" i="11"/>
  <c r="G29" i="11"/>
  <c r="H29" i="11" s="1"/>
  <c r="G104" i="11"/>
  <c r="H19" i="11"/>
  <c r="I35" i="11"/>
  <c r="G35" i="11" s="1"/>
  <c r="H35" i="11" s="1"/>
  <c r="I71" i="11"/>
  <c r="C35" i="3"/>
  <c r="G72" i="11"/>
  <c r="H72" i="11" s="1"/>
  <c r="G251" i="11"/>
  <c r="H251" i="11" s="1"/>
  <c r="H253" i="11"/>
  <c r="I26" i="11"/>
  <c r="I61" i="11"/>
  <c r="G61" i="11" s="1"/>
  <c r="H61" i="11" s="1"/>
  <c r="M60" i="11"/>
  <c r="I254" i="11"/>
  <c r="J248" i="11"/>
  <c r="G397" i="11"/>
  <c r="I390" i="11"/>
  <c r="I172" i="11"/>
  <c r="G13" i="11"/>
  <c r="G62" i="11"/>
  <c r="H62" i="11" s="1"/>
  <c r="H173" i="11"/>
  <c r="G172" i="11"/>
  <c r="E248" i="11"/>
  <c r="H256" i="11"/>
  <c r="G303" i="11"/>
  <c r="I302" i="11"/>
  <c r="H300" i="11"/>
  <c r="G264" i="11"/>
  <c r="H265" i="11"/>
  <c r="I295" i="11"/>
  <c r="G295" i="11" s="1"/>
  <c r="H295" i="11" s="1"/>
  <c r="C38" i="3"/>
  <c r="I261" i="11" l="1"/>
  <c r="I60" i="11"/>
  <c r="I146" i="11"/>
  <c r="M403" i="11"/>
  <c r="E403" i="11"/>
  <c r="H181" i="11"/>
  <c r="G180" i="11"/>
  <c r="H180" i="11" s="1"/>
  <c r="F403" i="11"/>
  <c r="J403" i="11"/>
  <c r="H287" i="11"/>
  <c r="H283" i="11"/>
  <c r="K403" i="11"/>
  <c r="H133" i="11"/>
  <c r="G114" i="11"/>
  <c r="H360" i="11"/>
  <c r="G341" i="11"/>
  <c r="C24" i="3"/>
  <c r="I12" i="11"/>
  <c r="G110" i="11"/>
  <c r="G109" i="11" s="1"/>
  <c r="G75" i="11"/>
  <c r="H75" i="11" s="1"/>
  <c r="H332" i="11"/>
  <c r="G331" i="11"/>
  <c r="H331" i="11" s="1"/>
  <c r="H338" i="11"/>
  <c r="H172" i="11"/>
  <c r="G26" i="11"/>
  <c r="H26" i="11" s="1"/>
  <c r="G28" i="11"/>
  <c r="H28" i="11" s="1"/>
  <c r="G398" i="11"/>
  <c r="H398" i="11" s="1"/>
  <c r="G254" i="11"/>
  <c r="H254" i="11" s="1"/>
  <c r="C27" i="3"/>
  <c r="G48" i="11"/>
  <c r="D25" i="3" s="1"/>
  <c r="H104" i="11"/>
  <c r="G103" i="11"/>
  <c r="H103" i="11" s="1"/>
  <c r="H99" i="11"/>
  <c r="C23" i="3"/>
  <c r="G71" i="11"/>
  <c r="H71" i="11" s="1"/>
  <c r="I248" i="11"/>
  <c r="H54" i="11"/>
  <c r="H53" i="11"/>
  <c r="D26" i="3"/>
  <c r="G390" i="11"/>
  <c r="H397" i="11"/>
  <c r="H264" i="11"/>
  <c r="H303" i="11"/>
  <c r="G302" i="11"/>
  <c r="H302" i="11" s="1"/>
  <c r="H30" i="11"/>
  <c r="H13" i="11"/>
  <c r="G12" i="11"/>
  <c r="G113" i="11" l="1"/>
  <c r="D29" i="3" s="1"/>
  <c r="E29" i="3" s="1"/>
  <c r="G146" i="11"/>
  <c r="H341" i="11"/>
  <c r="D36" i="3"/>
  <c r="G261" i="11"/>
  <c r="H113" i="11"/>
  <c r="H114" i="11"/>
  <c r="H110" i="11"/>
  <c r="G376" i="11"/>
  <c r="G330" i="11"/>
  <c r="D35" i="3" s="1"/>
  <c r="H147" i="11"/>
  <c r="D28" i="3"/>
  <c r="G248" i="11"/>
  <c r="H248" i="11" s="1"/>
  <c r="G389" i="11"/>
  <c r="H48" i="11"/>
  <c r="H209" i="11"/>
  <c r="D23" i="3"/>
  <c r="G25" i="11"/>
  <c r="G60" i="11"/>
  <c r="H60" i="11" s="1"/>
  <c r="H390" i="11"/>
  <c r="H12" i="11"/>
  <c r="B3" i="3"/>
  <c r="B8" i="6"/>
  <c r="C8" i="7"/>
  <c r="C3" i="7"/>
  <c r="B3" i="6"/>
  <c r="D4" i="5"/>
  <c r="D2" i="5"/>
  <c r="C2" i="4"/>
  <c r="C5" i="4"/>
  <c r="G403" i="11" l="1"/>
  <c r="H330" i="11"/>
  <c r="D37" i="3"/>
  <c r="H376" i="11"/>
  <c r="H146" i="11"/>
  <c r="D32" i="3"/>
  <c r="H109" i="11"/>
  <c r="D33" i="3"/>
  <c r="D27" i="3"/>
  <c r="H25" i="11"/>
  <c r="D24" i="3"/>
  <c r="H261" i="11"/>
  <c r="D34" i="3"/>
  <c r="D38" i="3"/>
  <c r="H389" i="11"/>
  <c r="H403" i="11" l="1"/>
  <c r="I142" i="4"/>
  <c r="H142" i="4"/>
  <c r="J146" i="4"/>
  <c r="G144" i="4"/>
  <c r="H64" i="4"/>
  <c r="H43" i="4" s="1"/>
  <c r="I64" i="4"/>
  <c r="I43" i="4" s="1"/>
  <c r="H39" i="4"/>
  <c r="J39" i="4" s="1"/>
  <c r="I34" i="4"/>
  <c r="F39" i="4"/>
  <c r="F34" i="4" s="1"/>
  <c r="E39" i="4"/>
  <c r="E34" i="4" s="1"/>
  <c r="G40" i="4"/>
  <c r="H34" i="4" l="1"/>
  <c r="G39" i="4"/>
  <c r="G34" i="4"/>
  <c r="E15" i="7" l="1"/>
  <c r="E14" i="7" s="1"/>
  <c r="G15" i="7"/>
  <c r="F16" i="7"/>
  <c r="F15" i="7" s="1"/>
  <c r="F14" i="7" s="1"/>
  <c r="E27" i="7"/>
  <c r="I27" i="7" s="1"/>
  <c r="F30" i="7"/>
  <c r="E15" i="6"/>
  <c r="E14" i="6" s="1"/>
  <c r="E17" i="6" s="1"/>
  <c r="F15" i="6"/>
  <c r="G15" i="6" s="1"/>
  <c r="G16" i="6"/>
  <c r="E25" i="6"/>
  <c r="F25" i="6"/>
  <c r="G27" i="6"/>
  <c r="E28" i="6"/>
  <c r="F28" i="6"/>
  <c r="G29" i="6"/>
  <c r="G30" i="6"/>
  <c r="G31" i="6"/>
  <c r="E10" i="5"/>
  <c r="J143" i="4"/>
  <c r="E142" i="4"/>
  <c r="J141" i="4"/>
  <c r="G140" i="4"/>
  <c r="I139" i="4"/>
  <c r="H139" i="4"/>
  <c r="F139" i="4"/>
  <c r="E139" i="4"/>
  <c r="J138" i="4"/>
  <c r="J137" i="4"/>
  <c r="J136" i="4"/>
  <c r="J135" i="4"/>
  <c r="J134" i="4"/>
  <c r="G133" i="4"/>
  <c r="I132" i="4"/>
  <c r="H132" i="4"/>
  <c r="F132" i="4"/>
  <c r="E132" i="4"/>
  <c r="J131" i="4"/>
  <c r="G130" i="4"/>
  <c r="I129" i="4"/>
  <c r="H129" i="4"/>
  <c r="F129" i="4"/>
  <c r="E129" i="4"/>
  <c r="J128" i="4"/>
  <c r="G127" i="4"/>
  <c r="I126" i="4"/>
  <c r="H126" i="4"/>
  <c r="F126" i="4"/>
  <c r="E126" i="4"/>
  <c r="J125" i="4"/>
  <c r="G124" i="4"/>
  <c r="I123" i="4"/>
  <c r="H123" i="4"/>
  <c r="F123" i="4"/>
  <c r="E123" i="4"/>
  <c r="J115" i="4"/>
  <c r="J114" i="4"/>
  <c r="J113" i="4"/>
  <c r="G112" i="4"/>
  <c r="I111" i="4"/>
  <c r="I95" i="4" s="1"/>
  <c r="H111" i="4"/>
  <c r="H95" i="4" s="1"/>
  <c r="F111" i="4"/>
  <c r="E111" i="4"/>
  <c r="J110" i="4"/>
  <c r="J109" i="4"/>
  <c r="J108" i="4"/>
  <c r="G107" i="4"/>
  <c r="F106" i="4"/>
  <c r="E106" i="4"/>
  <c r="J105" i="4"/>
  <c r="J104" i="4"/>
  <c r="I82" i="4"/>
  <c r="G68" i="4"/>
  <c r="F67" i="4"/>
  <c r="E67" i="4"/>
  <c r="G65" i="4"/>
  <c r="F64" i="4"/>
  <c r="E64" i="4"/>
  <c r="J49" i="4"/>
  <c r="J48" i="4"/>
  <c r="J47" i="4"/>
  <c r="J46" i="4"/>
  <c r="G45" i="4"/>
  <c r="F44" i="4"/>
  <c r="E44" i="4"/>
  <c r="J33" i="4"/>
  <c r="G31" i="4"/>
  <c r="F30" i="4"/>
  <c r="F29" i="4" s="1"/>
  <c r="E30" i="4"/>
  <c r="E29" i="4" s="1"/>
  <c r="J28" i="4"/>
  <c r="J27" i="4"/>
  <c r="J26" i="4"/>
  <c r="J25" i="4"/>
  <c r="J23" i="4"/>
  <c r="J22" i="4"/>
  <c r="J21" i="4"/>
  <c r="J20" i="4"/>
  <c r="G19" i="4"/>
  <c r="I18" i="4"/>
  <c r="H18" i="4"/>
  <c r="H17" i="4" s="1"/>
  <c r="F18" i="4"/>
  <c r="F17" i="4" s="1"/>
  <c r="E18" i="4"/>
  <c r="I17" i="4"/>
  <c r="J16" i="4"/>
  <c r="J15" i="4"/>
  <c r="J14" i="4"/>
  <c r="G13" i="4"/>
  <c r="I12" i="4"/>
  <c r="I11" i="4" s="1"/>
  <c r="I70" i="4" s="1"/>
  <c r="H12" i="4"/>
  <c r="H11" i="4" s="1"/>
  <c r="H70" i="4" s="1"/>
  <c r="F12" i="4"/>
  <c r="F11" i="4" s="1"/>
  <c r="E12" i="4"/>
  <c r="C86" i="4"/>
  <c r="C83" i="4"/>
  <c r="G14" i="7" l="1"/>
  <c r="G19" i="7" s="1"/>
  <c r="F119" i="4"/>
  <c r="H119" i="4"/>
  <c r="H148" i="4" s="1"/>
  <c r="I119" i="4"/>
  <c r="I148" i="4" s="1"/>
  <c r="E119" i="4"/>
  <c r="E95" i="4"/>
  <c r="F95" i="4"/>
  <c r="E43" i="4"/>
  <c r="F43" i="4"/>
  <c r="F70" i="4" s="1"/>
  <c r="I15" i="7"/>
  <c r="F24" i="6"/>
  <c r="F35" i="6" s="1"/>
  <c r="I16" i="7"/>
  <c r="E19" i="7"/>
  <c r="F14" i="6"/>
  <c r="G14" i="6" s="1"/>
  <c r="G123" i="4"/>
  <c r="J126" i="4"/>
  <c r="J132" i="4"/>
  <c r="G139" i="4"/>
  <c r="E26" i="7"/>
  <c r="I26" i="7" s="1"/>
  <c r="G28" i="6"/>
  <c r="E24" i="6"/>
  <c r="E9" i="5"/>
  <c r="G129" i="4"/>
  <c r="G67" i="4"/>
  <c r="G111" i="4"/>
  <c r="G12" i="4"/>
  <c r="J29" i="4"/>
  <c r="G143" i="4"/>
  <c r="J64" i="4"/>
  <c r="G106" i="4"/>
  <c r="J17" i="4"/>
  <c r="J18" i="4"/>
  <c r="J123" i="4"/>
  <c r="G126" i="4"/>
  <c r="J129" i="4"/>
  <c r="G132" i="4"/>
  <c r="J139" i="4"/>
  <c r="F142" i="4"/>
  <c r="G142" i="4" s="1"/>
  <c r="J12" i="4"/>
  <c r="J30" i="4"/>
  <c r="G18" i="4"/>
  <c r="J106" i="4"/>
  <c r="J111" i="4"/>
  <c r="J142" i="4"/>
  <c r="G64" i="4"/>
  <c r="G44" i="4"/>
  <c r="E17" i="4"/>
  <c r="G17" i="4" s="1"/>
  <c r="E11" i="4"/>
  <c r="G25" i="6"/>
  <c r="J11" i="4"/>
  <c r="G30" i="4"/>
  <c r="J44" i="4"/>
  <c r="E148" i="4" l="1"/>
  <c r="E70" i="4"/>
  <c r="F148" i="4"/>
  <c r="G24" i="6"/>
  <c r="F17" i="6"/>
  <c r="G17" i="6" s="1"/>
  <c r="G43" i="4"/>
  <c r="J119" i="4"/>
  <c r="G119" i="4"/>
  <c r="G29" i="4"/>
  <c r="E25" i="7"/>
  <c r="I25" i="7" s="1"/>
  <c r="E35" i="6"/>
  <c r="G35" i="6" s="1"/>
  <c r="J95" i="4"/>
  <c r="J34" i="4"/>
  <c r="J43" i="4"/>
  <c r="G11" i="4"/>
  <c r="I14" i="7"/>
  <c r="F19" i="7"/>
  <c r="I19" i="7" s="1"/>
  <c r="G95" i="4"/>
  <c r="J70" i="4" l="1"/>
  <c r="G70" i="4"/>
  <c r="G148" i="4"/>
  <c r="E30" i="7"/>
  <c r="I30" i="7" s="1"/>
  <c r="J148" i="4"/>
  <c r="H152" i="2" l="1"/>
  <c r="F152" i="2"/>
  <c r="E152" i="2"/>
  <c r="H142" i="2"/>
  <c r="F142" i="2"/>
  <c r="C18" i="3" s="1"/>
  <c r="F140" i="2"/>
  <c r="J140" i="2" s="1"/>
  <c r="J137" i="2"/>
  <c r="H136" i="2"/>
  <c r="G151" i="2" s="1"/>
  <c r="G146" i="2" s="1"/>
  <c r="F136" i="2"/>
  <c r="E136" i="2"/>
  <c r="F127" i="2"/>
  <c r="C16" i="3" s="1"/>
  <c r="J126" i="2"/>
  <c r="J125" i="2"/>
  <c r="H124" i="2"/>
  <c r="F124" i="2"/>
  <c r="E124" i="2"/>
  <c r="J123" i="2"/>
  <c r="H121" i="2"/>
  <c r="F121" i="2"/>
  <c r="E121" i="2"/>
  <c r="J120" i="2"/>
  <c r="F119" i="2"/>
  <c r="E119" i="2"/>
  <c r="H117" i="2"/>
  <c r="F117" i="2"/>
  <c r="E117" i="2"/>
  <c r="J116" i="2"/>
  <c r="H114" i="2"/>
  <c r="E114" i="2"/>
  <c r="J113" i="2"/>
  <c r="J112" i="2"/>
  <c r="J111" i="2"/>
  <c r="J110" i="2"/>
  <c r="H109" i="2"/>
  <c r="J102" i="2"/>
  <c r="J101" i="2"/>
  <c r="J95" i="2"/>
  <c r="J94" i="2"/>
  <c r="H92" i="2"/>
  <c r="F92" i="2"/>
  <c r="E92" i="2"/>
  <c r="J91" i="2"/>
  <c r="J90" i="2"/>
  <c r="J89" i="2"/>
  <c r="H88" i="2"/>
  <c r="F88" i="2"/>
  <c r="E88" i="2"/>
  <c r="H86" i="2"/>
  <c r="G86" i="2" s="1"/>
  <c r="F86" i="2"/>
  <c r="J83" i="2"/>
  <c r="G71" i="2"/>
  <c r="F71" i="2"/>
  <c r="E71" i="2"/>
  <c r="J70" i="2"/>
  <c r="J67" i="2"/>
  <c r="F65" i="2"/>
  <c r="E65" i="2"/>
  <c r="J62" i="2"/>
  <c r="E58" i="2"/>
  <c r="J57" i="2"/>
  <c r="J56" i="2"/>
  <c r="J55" i="2"/>
  <c r="J54" i="2"/>
  <c r="J53" i="2"/>
  <c r="J52" i="2"/>
  <c r="J51" i="2"/>
  <c r="J50" i="2"/>
  <c r="H49" i="2"/>
  <c r="F49" i="2"/>
  <c r="E49" i="2"/>
  <c r="J48" i="2"/>
  <c r="J47" i="2"/>
  <c r="J46" i="2"/>
  <c r="J45" i="2"/>
  <c r="J44" i="2"/>
  <c r="H42" i="2"/>
  <c r="F42" i="2"/>
  <c r="E42" i="2"/>
  <c r="G36" i="2"/>
  <c r="G35" i="2" s="1"/>
  <c r="H36" i="2"/>
  <c r="H35" i="2" s="1"/>
  <c r="F36" i="2"/>
  <c r="F35" i="2" s="1"/>
  <c r="E36" i="2"/>
  <c r="E35" i="2" s="1"/>
  <c r="J34" i="2"/>
  <c r="H32" i="2"/>
  <c r="E32" i="2"/>
  <c r="H29" i="2"/>
  <c r="F29" i="2"/>
  <c r="E29" i="2"/>
  <c r="G22" i="2"/>
  <c r="J22" i="2" s="1"/>
  <c r="H21" i="2"/>
  <c r="H20" i="2" s="1"/>
  <c r="F21" i="2"/>
  <c r="F20" i="2" s="1"/>
  <c r="C8" i="3" s="1"/>
  <c r="E21" i="2"/>
  <c r="E20" i="2" s="1"/>
  <c r="H13" i="2"/>
  <c r="F13" i="2"/>
  <c r="E13" i="2"/>
  <c r="G11" i="2"/>
  <c r="I9" i="2"/>
  <c r="I145" i="2" s="1"/>
  <c r="H10" i="2"/>
  <c r="F10" i="2"/>
  <c r="E10" i="2"/>
  <c r="F103" i="2" l="1"/>
  <c r="F131" i="2"/>
  <c r="J63" i="2"/>
  <c r="G58" i="2"/>
  <c r="J58" i="2" s="1"/>
  <c r="F81" i="2"/>
  <c r="C14" i="3" s="1"/>
  <c r="H81" i="2"/>
  <c r="E81" i="2"/>
  <c r="E103" i="2"/>
  <c r="H9" i="2"/>
  <c r="J11" i="2"/>
  <c r="G10" i="2"/>
  <c r="H28" i="2"/>
  <c r="E131" i="2"/>
  <c r="H131" i="2"/>
  <c r="G143" i="2"/>
  <c r="J130" i="2"/>
  <c r="G127" i="2"/>
  <c r="D16" i="3" s="1"/>
  <c r="E9" i="2"/>
  <c r="F9" i="2"/>
  <c r="F28" i="2"/>
  <c r="G121" i="2"/>
  <c r="J121" i="2" s="1"/>
  <c r="F38" i="2"/>
  <c r="C12" i="3" s="1"/>
  <c r="C39" i="3"/>
  <c r="J152" i="2"/>
  <c r="G124" i="2"/>
  <c r="J124" i="2" s="1"/>
  <c r="J37" i="2"/>
  <c r="J86" i="2"/>
  <c r="J61" i="2"/>
  <c r="G119" i="2"/>
  <c r="J119" i="2" s="1"/>
  <c r="J36" i="2"/>
  <c r="C11" i="3"/>
  <c r="H71" i="2"/>
  <c r="J71" i="2"/>
  <c r="J59" i="2"/>
  <c r="E68" i="2"/>
  <c r="G88" i="2"/>
  <c r="J88" i="2" s="1"/>
  <c r="J122" i="2"/>
  <c r="G49" i="2"/>
  <c r="J49" i="2" s="1"/>
  <c r="J72" i="2"/>
  <c r="J99" i="2"/>
  <c r="G109" i="2"/>
  <c r="E38" i="2"/>
  <c r="J69" i="2"/>
  <c r="D39" i="3"/>
  <c r="F29" i="3" s="1"/>
  <c r="E23" i="3"/>
  <c r="E24" i="3"/>
  <c r="E25" i="3"/>
  <c r="E26" i="3"/>
  <c r="E27" i="3"/>
  <c r="E28" i="3"/>
  <c r="E30" i="3"/>
  <c r="E31" i="3"/>
  <c r="E32" i="3"/>
  <c r="E33" i="3"/>
  <c r="E34" i="3"/>
  <c r="E35" i="3"/>
  <c r="E36" i="3"/>
  <c r="E37" i="3"/>
  <c r="E38" i="3"/>
  <c r="J33" i="2"/>
  <c r="G32" i="2"/>
  <c r="J32" i="2" s="1"/>
  <c r="J43" i="2"/>
  <c r="G42" i="2"/>
  <c r="J42" i="2" s="1"/>
  <c r="G114" i="2"/>
  <c r="J114" i="2" s="1"/>
  <c r="J115" i="2"/>
  <c r="J15" i="2"/>
  <c r="E28" i="2"/>
  <c r="J30" i="2"/>
  <c r="G29" i="2"/>
  <c r="J40" i="2"/>
  <c r="G13" i="2"/>
  <c r="J13" i="2" s="1"/>
  <c r="J14" i="2"/>
  <c r="G21" i="2"/>
  <c r="J118" i="2"/>
  <c r="G117" i="2"/>
  <c r="J117" i="2" s="1"/>
  <c r="J66" i="2"/>
  <c r="G65" i="2"/>
  <c r="F68" i="2"/>
  <c r="C13" i="3" s="1"/>
  <c r="J74" i="2"/>
  <c r="J73" i="2"/>
  <c r="J87" i="2"/>
  <c r="J93" i="2"/>
  <c r="G92" i="2"/>
  <c r="J92" i="2" s="1"/>
  <c r="G103" i="2" l="1"/>
  <c r="E145" i="2"/>
  <c r="F145" i="2"/>
  <c r="C17" i="3"/>
  <c r="G131" i="2"/>
  <c r="G81" i="2"/>
  <c r="C6" i="3"/>
  <c r="C15" i="3"/>
  <c r="E39" i="3"/>
  <c r="J109" i="2"/>
  <c r="C10" i="3"/>
  <c r="J132" i="2"/>
  <c r="G9" i="2"/>
  <c r="J128" i="2"/>
  <c r="J127" i="2"/>
  <c r="E16" i="3"/>
  <c r="H69" i="2"/>
  <c r="H68" i="2" s="1"/>
  <c r="J147" i="2"/>
  <c r="H119" i="2"/>
  <c r="H103" i="2" s="1"/>
  <c r="F36" i="3"/>
  <c r="F37" i="3"/>
  <c r="F30" i="3"/>
  <c r="F23" i="3"/>
  <c r="F27" i="3"/>
  <c r="F35" i="3"/>
  <c r="F28" i="3"/>
  <c r="F33" i="3"/>
  <c r="F34" i="3"/>
  <c r="F26" i="3"/>
  <c r="F38" i="3"/>
  <c r="F31" i="3"/>
  <c r="F32" i="3"/>
  <c r="F24" i="3"/>
  <c r="J136" i="2"/>
  <c r="G20" i="2"/>
  <c r="J21" i="2"/>
  <c r="G68" i="2"/>
  <c r="J82" i="2"/>
  <c r="J10" i="2"/>
  <c r="J39" i="2"/>
  <c r="G38" i="2"/>
  <c r="G142" i="2"/>
  <c r="J143" i="2"/>
  <c r="J65" i="2"/>
  <c r="H65" i="2"/>
  <c r="H38" i="2" s="1"/>
  <c r="H145" i="2" s="1"/>
  <c r="J149" i="2"/>
  <c r="G28" i="2"/>
  <c r="J29" i="2"/>
  <c r="G145" i="2" l="1"/>
  <c r="J145" i="2" s="1"/>
  <c r="C19" i="3"/>
  <c r="D6" i="3"/>
  <c r="E6" i="3" s="1"/>
  <c r="J103" i="2"/>
  <c r="D15" i="3"/>
  <c r="D12" i="3"/>
  <c r="J20" i="2"/>
  <c r="D8" i="3"/>
  <c r="J35" i="2"/>
  <c r="D11" i="3"/>
  <c r="J142" i="2"/>
  <c r="D18" i="3"/>
  <c r="E18" i="3" s="1"/>
  <c r="J81" i="2"/>
  <c r="D14" i="3"/>
  <c r="J131" i="2"/>
  <c r="D17" i="3"/>
  <c r="J38" i="2"/>
  <c r="J68" i="2"/>
  <c r="D13" i="3"/>
  <c r="J28" i="2"/>
  <c r="D10" i="3"/>
  <c r="F39" i="3"/>
  <c r="J9" i="2"/>
  <c r="E11" i="3" l="1"/>
  <c r="E17" i="3"/>
  <c r="E8" i="3"/>
  <c r="E13" i="3"/>
  <c r="E14" i="3"/>
  <c r="E12" i="3"/>
  <c r="E10" i="3"/>
  <c r="E15" i="3"/>
  <c r="D19" i="3"/>
  <c r="F18" i="3" l="1"/>
  <c r="F9" i="3"/>
  <c r="F16" i="3"/>
  <c r="F7" i="3"/>
  <c r="F8" i="3"/>
  <c r="F10" i="3"/>
  <c r="F14" i="3"/>
  <c r="F11" i="3"/>
  <c r="F15" i="3"/>
  <c r="F12" i="3"/>
  <c r="F13" i="3"/>
  <c r="F17" i="3"/>
  <c r="E19" i="3"/>
  <c r="F6" i="3"/>
  <c r="F19" i="3" l="1"/>
  <c r="I30" i="15"/>
  <c r="E38" i="15" l="1"/>
  <c r="I38" i="15" s="1"/>
  <c r="G25" i="5"/>
  <c r="G35" i="5"/>
  <c r="J151" i="2"/>
  <c r="F146" i="2"/>
  <c r="J146" i="2" s="1"/>
  <c r="G24" i="5" l="1"/>
</calcChain>
</file>

<file path=xl/sharedStrings.xml><?xml version="1.0" encoding="utf-8"?>
<sst xmlns="http://schemas.openxmlformats.org/spreadsheetml/2006/main" count="1334" uniqueCount="408">
  <si>
    <t xml:space="preserve">Tabela </t>
  </si>
  <si>
    <t>Nr 1</t>
  </si>
  <si>
    <t>Klasyfikacja budżetowa</t>
  </si>
  <si>
    <t xml:space="preserve">Źródła dochodów </t>
  </si>
  <si>
    <t>Plan na początku roku</t>
  </si>
  <si>
    <t>Plan              po zmianie</t>
  </si>
  <si>
    <t>Wykonanie ogółem</t>
  </si>
  <si>
    <t>z tego</t>
  </si>
  <si>
    <t>%             (7:6)</t>
  </si>
  <si>
    <t>Dział</t>
  </si>
  <si>
    <t>Rozdział</t>
  </si>
  <si>
    <t>§</t>
  </si>
  <si>
    <t>bieżące</t>
  </si>
  <si>
    <t>majątkowe</t>
  </si>
  <si>
    <t>Rolnictwo i łowiectwo</t>
  </si>
  <si>
    <t>Infrastruktura wodociągowa i sanitacyjna wsi</t>
  </si>
  <si>
    <t>Pozostała działalność</t>
  </si>
  <si>
    <t>Dochody z czynszu dzierżawnego za obwody łowieckie</t>
  </si>
  <si>
    <t>Dotacja celowa z budżetu państwa na zwrot podatku akcyzowego dla producentów rolnych oraz na pokrycie kosztów postępowania jego zwrotu</t>
  </si>
  <si>
    <t>Gospodarka mieszkaniowa</t>
  </si>
  <si>
    <t>Gospodarka gruntami i nieruchomościami</t>
  </si>
  <si>
    <t>Działalność usługowa</t>
  </si>
  <si>
    <t>Cmentarze</t>
  </si>
  <si>
    <t>Administracja publiczna</t>
  </si>
  <si>
    <t>Urzędy wojewódzkie</t>
  </si>
  <si>
    <t xml:space="preserve">Dochody gminy związane z realizacją zadań zleconych ustawami z tytułu udostępnienia danych </t>
  </si>
  <si>
    <t>Urzędy gmin (miast i miast na prawach powiatu)</t>
  </si>
  <si>
    <t>Wpływy z usług (xero dokumentów, telefoniczne, za zużytą energię)</t>
  </si>
  <si>
    <t>Wpływy z tytułu wynagrodzenia dla płatnika ZUS i US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</si>
  <si>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</si>
  <si>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</si>
  <si>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</si>
  <si>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</si>
  <si>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</si>
  <si>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 xml:space="preserve">Wpływy z różnych opłat z tytułu wystawianych przez gminę upomnień 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</si>
  <si>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</si>
  <si>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</si>
  <si>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Wpływy z opłaty za gospodarowanie odpadami komunalnymi</t>
  </si>
  <si>
    <t>Odsetki od nieterminowych wpłat z tytułu podatków i opłat oraz opłata prolongacyjna</t>
  </si>
  <si>
    <t>Wpływy z innych opłat stanowiących dochody jednostek samorządu terytorialnego na podstawie ustaw</t>
  </si>
  <si>
    <t>Wpływy z opłaty skarbowej</t>
  </si>
  <si>
    <t>Wpływy z opłat za wydawanie zezwoleń na sprzedaż alkoholu</t>
  </si>
  <si>
    <t>Udziały gmin w podatkach stanowiących dochód budżetu państwa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</si>
  <si>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</si>
  <si>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</si>
  <si>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</si>
  <si>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</si>
  <si>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</si>
  <si>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Oświata i wychowanie</t>
  </si>
  <si>
    <t>Szkoły podstawowe</t>
  </si>
  <si>
    <t xml:space="preserve">Oddziały przedszkolne w szkołach podstawowych </t>
  </si>
  <si>
    <t>Dotacje celowe otrzymane z budżetu państwa na realizację własnych zadań w zakresie wychowania przedszkolnego</t>
  </si>
  <si>
    <t>Przedszkola</t>
  </si>
  <si>
    <t>Inne formy wychowania przedszkolnego</t>
  </si>
  <si>
    <t>Stołówki szkolne i przedszkolne</t>
  </si>
  <si>
    <t>Pomoc społeczna</t>
  </si>
  <si>
    <t>Wspieranie rodziny</t>
  </si>
  <si>
    <t>Świadczenia rodzinne, świadczenia z funduszu alimentacyjnego oraz składki na ubezpieczenia emerytalne i rentowe z ubezpieczenia społecznego</t>
  </si>
  <si>
    <t>Dotacje celowe z budżetu państwa na zadania zlecone na świadczenia rodzinne, świadczenia z funduszu alimentacyjnego oraz składki na ubezpieczenia emerytalne i rentowe z ubezpieczenia społecznego</t>
  </si>
  <si>
    <t xml:space="preserve">Dochody gminy związane z realizacją zadań zleconych ustawami z tytułu zwrotu wypłaconych świadczeń z funduszu alimentacyjnego 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</si>
  <si>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</si>
  <si>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 xml:space="preserve">Dotacje celowe otrzymane z budżetu państwa na zadania zlecone na składki na ubezpieczenie zdrowotne opłacane za osoby pobierające świadczenia pielęgnacyjne </t>
  </si>
  <si>
    <t>Zasiłki i pomoc w naturze oraz składki na ubezpieczenia emerytalne i rentowe</t>
  </si>
  <si>
    <t>Dotacje celowe otrzymane z budżetu państwa na realizację własnych zadań na zasiłki okresowe</t>
  </si>
  <si>
    <t>Zasiłki stałe</t>
  </si>
  <si>
    <t>Dotacje celowe otrzymane z budżetu państwa na realizację własnych zadań na zasiłki stałe</t>
  </si>
  <si>
    <t>Ośrodki pomocy społecznej</t>
  </si>
  <si>
    <t xml:space="preserve">Dotacje celowe z budżetu państwa na realizację własnych zadań na częściowe funkcjonowanie gminnego ośrodka pomocy społecznej </t>
  </si>
  <si>
    <t>Dotacje celowe otrzymane z budżetu państwa na zadania zlecone na realizację rządowego programu dla rodzin wielodzietnych</t>
  </si>
  <si>
    <t>Dotacje celowe otrzymane z budżetu państwa na realizację własnych zadań w zakresie dożywiania</t>
  </si>
  <si>
    <t>Edukacyjna opieka wychowawcza</t>
  </si>
  <si>
    <t>Pomoc materialna dla uczniów</t>
  </si>
  <si>
    <t xml:space="preserve">Dotacje celowe otrzymane z budżetu państwa na realizację zadań własnych na świadczenia pomocy materialnej dla uczniów o charakterze socjalnym </t>
  </si>
  <si>
    <t>Gospodarka komunalna i ochrona środowiska</t>
  </si>
  <si>
    <t>Wpływy i wydatki związane z gromadzeniem środków z opłat i kar za korzystanie ze środowiska</t>
  </si>
  <si>
    <t xml:space="preserve">Wpływy związane z gromadzeniem środków z opłat za korzystanie ze środowiska </t>
  </si>
  <si>
    <t>Wpływy i wydatki związane z gromadzeniem środków z opłat produktowych</t>
  </si>
  <si>
    <t>Wpływy z opłaty produktowej</t>
  </si>
  <si>
    <t>Kultura i ochrona dziedzictwa narodowego</t>
  </si>
  <si>
    <t xml:space="preserve">Pozostałe zadania w zakresie kultury </t>
  </si>
  <si>
    <t>Kultura fizyczna</t>
  </si>
  <si>
    <t>Dochody razem, w tym:</t>
  </si>
  <si>
    <t>Dotacje ogółem, w tym:</t>
  </si>
  <si>
    <t>Dochody z opłat z tytułu zezwoleń na sprzedaż napojów alkoholowych</t>
  </si>
  <si>
    <t>Dochody</t>
  </si>
  <si>
    <t>Nazwa</t>
  </si>
  <si>
    <t>Plan</t>
  </si>
  <si>
    <t>Wykonanie</t>
  </si>
  <si>
    <t xml:space="preserve"> Wykonanie w %</t>
  </si>
  <si>
    <t>Udział w dochodach ogółem         w %</t>
  </si>
  <si>
    <t>Wydatki</t>
  </si>
  <si>
    <t>Udział w wydatkach ogółem         w %</t>
  </si>
  <si>
    <t>Transport i łączność</t>
  </si>
  <si>
    <t>Bezpieczeństwo publiczne i ochrona przeciwpożarowa</t>
  </si>
  <si>
    <t>Obsługa długu publicznego</t>
  </si>
  <si>
    <t>Ochrona zdrowia</t>
  </si>
  <si>
    <t>Dotacje celowe na realizację zadań bieżących z zakresu administracji rządowej oraz innych zadań zleconych gminie</t>
  </si>
  <si>
    <t>Tabela</t>
  </si>
  <si>
    <t>Nr 3</t>
  </si>
  <si>
    <t xml:space="preserve">Dochody </t>
  </si>
  <si>
    <t xml:space="preserve">%     (6:5)               </t>
  </si>
  <si>
    <t xml:space="preserve">%     (9:8)               </t>
  </si>
  <si>
    <t xml:space="preserve">Plan </t>
  </si>
  <si>
    <t>Zakup materiałów i wyposażenia</t>
  </si>
  <si>
    <t>Zakup usług pozostałych</t>
  </si>
  <si>
    <t>Różne opłaty i składki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</si>
  <si>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</si>
  <si>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</si>
  <si>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</si>
  <si>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</si>
  <si>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</si>
  <si>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Szkolenia pracowników  niebędących członkami korpusu służby cywilnej</t>
  </si>
  <si>
    <t>Różne wydatki na rzecz osób fizycznych</t>
  </si>
  <si>
    <t>Wynagrodzenia bezosobowe</t>
  </si>
  <si>
    <t>Świadczenia społeczne</t>
  </si>
  <si>
    <t>Dodatkowe wynagrodzenia roczne</t>
  </si>
  <si>
    <t>Odpisy na zakładowy fundusz świadczeń socjalnych</t>
  </si>
  <si>
    <t>Składki na ubezpieczenie zdrowotne</t>
  </si>
  <si>
    <t>Razem</t>
  </si>
  <si>
    <t xml:space="preserve"> </t>
  </si>
  <si>
    <t>Nr 4</t>
  </si>
  <si>
    <t>Paragraf</t>
  </si>
  <si>
    <t xml:space="preserve">Przedszkola </t>
  </si>
  <si>
    <t xml:space="preserve">Inne formy wychowania przedszkolnego </t>
  </si>
  <si>
    <t>Ośrodki Pomocy Społecznej</t>
  </si>
  <si>
    <t>Stypendia dla uczniów</t>
  </si>
  <si>
    <t>Drogi publiczne gminne</t>
  </si>
  <si>
    <t>%             (6:5)</t>
  </si>
  <si>
    <t xml:space="preserve">z wykonania wydatków majątkowych </t>
  </si>
  <si>
    <t>Nr 5</t>
  </si>
  <si>
    <t>Szkolenia pracowników niebędących członkami korpusu służby cywilnej</t>
  </si>
  <si>
    <t>Przeciwdziałanie alkoholizmowi</t>
  </si>
  <si>
    <t>Zwalczanie narkomanii</t>
  </si>
  <si>
    <t>i w Gminnym Programie Przeciwdziałania Narkomanii</t>
  </si>
  <si>
    <t xml:space="preserve">w Gminnym Programie Profilaktyki i Rozwiązywania Problemów Alkoholowych </t>
  </si>
  <si>
    <t>i realizacji zadń określonych</t>
  </si>
  <si>
    <t>o dochodach za wydawanie zezwoleń na sprzedaż alkoholu</t>
  </si>
  <si>
    <t>Nr 7</t>
  </si>
  <si>
    <t xml:space="preserve">Wydatki jednostek budżetowych w tym:                            1) wydatki związane z realizacją ich statutowych zadań                                                                                                                                         </t>
  </si>
  <si>
    <t>Wpływy z różnych opłat</t>
  </si>
  <si>
    <t xml:space="preserve">w zakresie ochrony środowiska </t>
  </si>
  <si>
    <t xml:space="preserve">oraz wydatki na finansowanie zadań </t>
  </si>
  <si>
    <t>i opłat produktowych</t>
  </si>
  <si>
    <t>z wykonania dochodów z opłat i kar za korzystanie ze środowiska</t>
  </si>
  <si>
    <t>Nr 8</t>
  </si>
  <si>
    <t>Nr 9</t>
  </si>
  <si>
    <t>z wykonania zadań w ramach funduszu sołeckiego</t>
  </si>
  <si>
    <t>Lp</t>
  </si>
  <si>
    <t>Nazwa sołectwa</t>
  </si>
  <si>
    <t>Przedsięwzięcie, zadanie</t>
  </si>
  <si>
    <t>w tym:</t>
  </si>
  <si>
    <t>Dziecinów</t>
  </si>
  <si>
    <t>900</t>
  </si>
  <si>
    <t>90095</t>
  </si>
  <si>
    <t>600</t>
  </si>
  <si>
    <t>60016</t>
  </si>
  <si>
    <t>4300</t>
  </si>
  <si>
    <t>razem:</t>
  </si>
  <si>
    <t>Karczunek</t>
  </si>
  <si>
    <t>Piwonin</t>
  </si>
  <si>
    <t>4210</t>
  </si>
  <si>
    <t>Sobienie-Jeziory</t>
  </si>
  <si>
    <t>6060</t>
  </si>
  <si>
    <t>Radwanków Królewski</t>
  </si>
  <si>
    <t>Radwanków Szlachecki</t>
  </si>
  <si>
    <t>Śniadków Górny</t>
  </si>
  <si>
    <t>Śniadków Górny A</t>
  </si>
  <si>
    <t>Śniadków Dolny</t>
  </si>
  <si>
    <t>Sobienie Biskupie</t>
  </si>
  <si>
    <t>Sobienie Szlacheckie</t>
  </si>
  <si>
    <t>Sobienie Kiełczewskie Pierwsze</t>
  </si>
  <si>
    <t>1) poprawa estetyki wsi:</t>
  </si>
  <si>
    <t>Warszawice</t>
  </si>
  <si>
    <t>Warszówka</t>
  </si>
  <si>
    <t>Wysoczyn</t>
  </si>
  <si>
    <t>Nowy Zambrzyków</t>
  </si>
  <si>
    <t>Zuzanów</t>
  </si>
  <si>
    <t>Wydatki razem:</t>
  </si>
  <si>
    <t>Ochotnicze straże pożarne</t>
  </si>
  <si>
    <t xml:space="preserve">Dotacje celowe z budżetu państwa na realizację własnych zadań na składki na ubezpieczenie zdrowotne opłacane za osoby pobierające niektóre świadczenia z pomocy społecznej i rodzinne </t>
  </si>
  <si>
    <t>Nr 2</t>
  </si>
  <si>
    <t>Plan                    na początku                          roku</t>
  </si>
  <si>
    <t>Plan                       po zmianie</t>
  </si>
  <si>
    <t>%      Wyko-nania                (7:6)</t>
  </si>
  <si>
    <t>Z tego</t>
  </si>
  <si>
    <t>Wydatki 
bieżące</t>
  </si>
  <si>
    <t>Wydatki 
majątkowe</t>
  </si>
  <si>
    <t>wynagrodzenia i składki od nich naliczane</t>
  </si>
  <si>
    <t>wydatki związane z realizacją ich statutowych zadań</t>
  </si>
  <si>
    <t>dotacje na zadania bieżące</t>
  </si>
  <si>
    <t>świadczenia na rzecz osób fizycznych</t>
  </si>
  <si>
    <t>wydatki na programy finansowane z udziałem środków art. 5 ust. 1 pkt 2 i 3</t>
  </si>
  <si>
    <t xml:space="preserve">wypłaty z tytułu poręczeń i gwarancji </t>
  </si>
  <si>
    <t xml:space="preserve">obsługa długu </t>
  </si>
  <si>
    <t>na programy finansowane z udziałem środków art. 5 ust. 1 pkt 2 i 3</t>
  </si>
  <si>
    <t>Zakup usług remontowych</t>
  </si>
  <si>
    <t>Wydatki inwestycyjne jednostek budżetowych</t>
  </si>
  <si>
    <t>Izby rolnicze</t>
  </si>
  <si>
    <t>Wpłaty gmin na rzecz izb  rolniczych  w wysokości  2% uzyskanych wpływów z podatku rolnego</t>
  </si>
  <si>
    <t>Lokalny transport zbiorowy</t>
  </si>
  <si>
    <t>Dotacje celowe przekazane gminie na zadania bieżące realizowane na podstawie porozumień (umów) między jednostkami samorządu terytorialnego</t>
  </si>
  <si>
    <t>Drogi publiczne wojewódzkie</t>
  </si>
  <si>
    <t>Drogi publiczne powiatowe</t>
  </si>
  <si>
    <t>Wydatki na zakupy inwestycyjne jednostek budżetowych</t>
  </si>
  <si>
    <t>Plany zagospodarowania przestrzennego</t>
  </si>
  <si>
    <t>Rady gmin (miast i miast na prawach powiatu)</t>
  </si>
  <si>
    <t>Wydatki osobowe niezaliczone do wynagrodzeń</t>
  </si>
  <si>
    <t>Wynagrodzenia agencyjno-prowizyjne</t>
  </si>
  <si>
    <t>Zakup energii</t>
  </si>
  <si>
    <t>Zakup usług zdrowotnych</t>
  </si>
  <si>
    <t>Promocja jednostek samorządu terytorialnego</t>
  </si>
  <si>
    <t>Wpłaty gmin i powiatów na rzecz innych jednostek samorządu terytorialnego oraz związków gmin lub związków powiatów na dofinansowanie zadań bieżących</t>
  </si>
  <si>
    <t xml:space="preserve">Zakup usług zdrowotnych </t>
  </si>
  <si>
    <t>`</t>
  </si>
  <si>
    <t>Obsługa papierów wartościowych, kredytów i pożyczek jednostek samorządu terytorialnego</t>
  </si>
  <si>
    <t>Odsetki od samorządowych papierów wartościowych lub zaciąganych przez jednostkę samorządu terytorialnego kredytów i pożyczek</t>
  </si>
  <si>
    <t>Rezerwy ogólne i celowe</t>
  </si>
  <si>
    <t xml:space="preserve">Rezerwy </t>
  </si>
  <si>
    <t>Oddziały przedszkolne w szkołach podstawowych</t>
  </si>
  <si>
    <t>Składki na Funusz Pracy</t>
  </si>
  <si>
    <t>Zakup środków żywności</t>
  </si>
  <si>
    <t>Zakup usług przez jednostki samorządu terytorialnego od innych jednostek samorządu terytorialnego</t>
  </si>
  <si>
    <t>Gimnazja</t>
  </si>
  <si>
    <t>Dowożenie uczniów do szkół</t>
  </si>
  <si>
    <t>Dokształcanie i doskonalenie nauczycieli</t>
  </si>
  <si>
    <t>Lecznictwo ambulatoryjne</t>
  </si>
  <si>
    <t>4170</t>
  </si>
  <si>
    <t>Zwrot dotacji oraz płatności, w tym wykorzystanych niezgodnie z przeznaczeniem lub wykorzystanych z naruszeniem procedur, o których mowa w art. 184 ustawy, pobranych niezależnie lub w nadmiernej wysokości</t>
  </si>
  <si>
    <t>Dodatki mieszkaniowe</t>
  </si>
  <si>
    <t>Usługi opiekuńcze i specjalistyczne usługi opiekuńcze</t>
  </si>
  <si>
    <t>Świetlice szkolne</t>
  </si>
  <si>
    <t>Gospdarka odpadami</t>
  </si>
  <si>
    <t>Oświetlenie ulic, placów i dróg</t>
  </si>
  <si>
    <t>Wynagrodzenia bezoosobowe</t>
  </si>
  <si>
    <t>Dotacje celowe z budżetu jednostki samorządu terytorialnego, udzielone w trybie art. 221 ustawy, na finansowanie lub dofinansowanie zadań zleconych do realizacji organizacjom prowadzącym  działalność pożytku publicznego</t>
  </si>
  <si>
    <t>Biblioteki</t>
  </si>
  <si>
    <t>Dotacja podmiotowa z budżetu dla samorządowej instytucji kultury</t>
  </si>
  <si>
    <t>Zadania w zakresie kultury fizycznej</t>
  </si>
  <si>
    <t>z wykonania dochodów i wydatków</t>
  </si>
  <si>
    <t>z tytułu odbioru i zagospodarowania odpadów komunalnych</t>
  </si>
  <si>
    <t>Dochody bieżące</t>
  </si>
  <si>
    <t>Wpływy z innych lokalnych opłat pobieranych przez jednostki samorządu terytorialnego na podstwie odrębnych ustaw</t>
  </si>
  <si>
    <t>Wydatki bieżące</t>
  </si>
  <si>
    <t>Zobowiązanie do zpłaty</t>
  </si>
  <si>
    <t xml:space="preserve">Pozostałe odsetki </t>
  </si>
  <si>
    <t>Wpływy ze zwrotów dotacji nienależnie pobranych świadczeń rodzinnych</t>
  </si>
  <si>
    <t>z wykonania budżetu Gminy Sobienie-Jeziory</t>
  </si>
  <si>
    <t>z wykonania wydatków budżetu Gminy Sobienie-Jeziory</t>
  </si>
  <si>
    <t>Budowa sali gimnastycznej przy Publicznej Szkole Podstawowej w Sobieniach-Jeziorach</t>
  </si>
  <si>
    <t>Nr 6</t>
  </si>
  <si>
    <t>Gospodarka odpadami</t>
  </si>
  <si>
    <t>Budowa dodatkowej studni głębinowej dla stacji uzdatniania wody w m. Śniadków Górny</t>
  </si>
  <si>
    <t>4100</t>
  </si>
  <si>
    <t>4110</t>
  </si>
  <si>
    <t>4120</t>
  </si>
  <si>
    <t>4260</t>
  </si>
  <si>
    <t>4010</t>
  </si>
  <si>
    <t>Składki na ubezpieczenie społeczne</t>
  </si>
  <si>
    <t>Rodziny zastępcze</t>
  </si>
  <si>
    <t>Realizacja zadań wymagających stosowania specjalnej organizacji nauki i metod pracy dla dzieci i młodzieży w szkołach podstawowych,gimnazjach,liceach ogólnokształcących,liceach profilowanych i szkołach zawodowych oraz szkołach artystycznych</t>
  </si>
  <si>
    <t xml:space="preserve">Opłaty z tytułu zakupu usług telekomunikacyjnych </t>
  </si>
  <si>
    <t>Opłaty za tytułu zakupu usług telekomunikacyjnych</t>
  </si>
  <si>
    <t>Koszty postępowania sądowego i prokuratorskiego</t>
  </si>
  <si>
    <t>Opłaty z tytułu zakupu usług telekomunikacyjnych</t>
  </si>
  <si>
    <t>Wynagrodzenie agencyjno-prowizyjne</t>
  </si>
  <si>
    <t>%                (8:7)</t>
  </si>
  <si>
    <t>Gusin</t>
  </si>
  <si>
    <t>zakup kosy spalinowej wraz z paliwem</t>
  </si>
  <si>
    <t>Stary Zambrzyków</t>
  </si>
  <si>
    <t xml:space="preserve"> w tym:</t>
  </si>
  <si>
    <t>Dochody razem:</t>
  </si>
  <si>
    <t>Wpływy z opłat z tytułu użytkowania wieczystego nieruchomości</t>
  </si>
  <si>
    <t xml:space="preserve">Wpływy z najmu i dzierżawy składników majątkowych gminy (lokale mieszkalne i dzierżawa gruntów) 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</si>
  <si>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</si>
  <si>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</si>
  <si>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</si>
  <si>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</si>
  <si>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spadków i darowizn</t>
  </si>
  <si>
    <t>Wpływy z odsetek od nieterminowych wpłat z tytułu podatków i opłat oraz opłata prolongacyjna</t>
  </si>
  <si>
    <t>Wpływy z różnych dochodów</t>
  </si>
  <si>
    <t xml:space="preserve">Dotacje celowe otrzymane z budżetu państwa na zadania bieżące realizowane przez gminę na podstawie porozumień z organami administracji rządowej </t>
  </si>
  <si>
    <t xml:space="preserve">Wpływy z podatku od czynności cywilnoprawnych </t>
  </si>
  <si>
    <t>Wpływy z opłat za zezwolenia na sprzedaż napojów alkoholowych</t>
  </si>
  <si>
    <t>Wpływy z innych lokalnych opłat (za zajęcie pasa drogowego)</t>
  </si>
  <si>
    <t>Wpływy z opłat za korzystanie z wychowania przedszkolego</t>
  </si>
  <si>
    <t>Wpływy z opłat za korzystanie z wyżywienia z zakresu wychowania przedszkolnego</t>
  </si>
  <si>
    <t xml:space="preserve">Wpływy z opłat za korzystanie z wychowania przedszkolego w Punkcie Przedszkolnym w Siedzowie </t>
  </si>
  <si>
    <t xml:space="preserve">Wpływy z opłat za korzystanie z wychowania przedszkolego w Punkcie Przedszkolnym w Warszawicach </t>
  </si>
  <si>
    <t xml:space="preserve">Wpływy z opłat za korzystanie z wyżywienia w Punkcie Przedszkolnym w Warszawicach </t>
  </si>
  <si>
    <t>Wpływy z usług za korzystanie z wyżywienia w stołówce szkolnej w Warszawicach</t>
  </si>
  <si>
    <t xml:space="preserve">Wpływy z usług za korzystanie z wyżywienia w stołówce szkolnej w Sobieniach-Jeziorach </t>
  </si>
  <si>
    <t>Dotacja celowa na pomoc finansową udzielaną między jednostkami samorządu terytorialnego na dofinasowanie własnych zadań inwestycyjnych i zakupów inwestycyjnych</t>
  </si>
  <si>
    <t>Dotacja podmiotowa z budżetu dla samodzielnego publicznego zakładu opieki zdrowotnej utworzonego przez jednostkę samorządu terytorialnego</t>
  </si>
  <si>
    <t>Świadczenie wychowawcze</t>
  </si>
  <si>
    <t xml:space="preserve">Dotacje celowe otrzymane z budżetu państwa na zadania bieżące z zakresu administracji rządowej zlecone gminom (związkom gmin, związkom powiatowo-gminnych), związane z realizacją świadczenia wychowawczego stanowiącego pomoc państwa w wychowaniu dzieci </t>
  </si>
  <si>
    <t>Odsetki od dotacji oraz płatności, w tym wykorzystanych niezgodnie z przeznaczeniem lub wykorzystanych z naruszeniem procedur, o których mowa w art. 184 ustawy, pobranych niezależnie lub w nadmiernej wysokości</t>
  </si>
  <si>
    <t>Zarządzanie kryzysowe</t>
  </si>
  <si>
    <t>Zakup środków dydaktycznych i książek</t>
  </si>
  <si>
    <t xml:space="preserve">Przebudowa drogi powiatowej Nr 2752W Władysławów - Stary Zambrzyków - Sobienie Kiełczewskie (dotacja celowa na pomoc finansową)   </t>
  </si>
  <si>
    <t xml:space="preserve">Modernizacja drogi gminnej nr 270707W Sobienie Kiełczewskie Drugie - Sobienie Szlacheckie - Sobienie Biskupie </t>
  </si>
  <si>
    <t xml:space="preserve">Przebudowa drogi gminnej Sobienie Biskupie - Warszawice </t>
  </si>
  <si>
    <t xml:space="preserve">Przebudowa drogi gminnej w m. Gusin </t>
  </si>
  <si>
    <t>Plan                         po zmianie</t>
  </si>
  <si>
    <t>Treść</t>
  </si>
  <si>
    <t>Zakup i montaż żaluzji zwijanej na scenę na doposażenie budynku pełniącego funkcję świetlicy w miejscowości Dziecinów</t>
  </si>
  <si>
    <t>Doposażenie siłowni plenerowej (sprzęt sportowy) na boisku gminnym w Sobienia-Jeziorach</t>
  </si>
  <si>
    <t xml:space="preserve">Doposażenie placu zabaw (zakup sprzętu na siłownię plenerową) w Radwankowie Szlacheckim </t>
  </si>
  <si>
    <t>Wykonanie centralnego ogrzewania (zakup grzejników, zawory, inne materiały oraz usługa) w budynku pełniącym funkcję świetlicy w miejscowości Gusin</t>
  </si>
  <si>
    <t xml:space="preserve">Budowa instalacji prosumenckich - odnawialne źródła energii (OZE),  (opracowanie dokumentacji) </t>
  </si>
  <si>
    <t>Wykonanie ogółem:</t>
  </si>
  <si>
    <t xml:space="preserve">zakup żaluzji zwijanej na scenę </t>
  </si>
  <si>
    <t>zakup sprzętu AGD do zaplecza kuchennego</t>
  </si>
  <si>
    <t>zakup stołów, ławek i parasoli ogrodowych</t>
  </si>
  <si>
    <t>zakup materiałów do wykonania ogrzewania(zawory, grzejniki, trójniki itp.)</t>
  </si>
  <si>
    <t>6050</t>
  </si>
  <si>
    <t>wykonanie usług przy w/w zadaniu</t>
  </si>
  <si>
    <t>Przydawki</t>
  </si>
  <si>
    <t>zakup wiaty przystankowej</t>
  </si>
  <si>
    <t>dostawa kruszywa wraz z rozdysponowaniem w celu utwardzenia drogi</t>
  </si>
  <si>
    <t>1) doposażenie boiska gminnego i placów zabaw</t>
  </si>
  <si>
    <t>zakup stojaków na rowery</t>
  </si>
  <si>
    <t>zakup siatek do bramek</t>
  </si>
  <si>
    <t>zakup koszy na śmieci</t>
  </si>
  <si>
    <t>zakup sprzętu sportowgo na siłownię plenerową</t>
  </si>
  <si>
    <t>naprawa poboczy drogi gminnej poprzez dostawę kruszywa wraz z rozdysponowaniem</t>
  </si>
  <si>
    <t>zapewnienie mieszkańcom sołectwa miejsca do organizacji spotkań plenerowych:</t>
  </si>
  <si>
    <t>zakup sprzętu sportowego na siłownię plenerową</t>
  </si>
  <si>
    <t xml:space="preserve">1) zakup tablicy informacyjnej </t>
  </si>
  <si>
    <t>naprawa dróg gminnych poprzez dostawę kruszywa wraz z rozdysponowaniem</t>
  </si>
  <si>
    <t>1) stworzenie atrakcyjnego miejsca do spotkań mieszkańców sołectwa:</t>
  </si>
  <si>
    <t>wykonanie instalacji centralnego ogrzewania w budynku wiejskim (zakup materiałów oraz wykonanie usługi)</t>
  </si>
  <si>
    <t>2) równanie dróg gminnych</t>
  </si>
  <si>
    <t>3) wynajęcie dmuchanej zjeżdżalni na imprezę Dzień Dziecka</t>
  </si>
  <si>
    <t>2) zakup drogowskazów dwustronnych z nazwą miejscowości i numerem</t>
  </si>
  <si>
    <t>1) zagospodarowanie terenu przed budynkiem wiejskim:</t>
  </si>
  <si>
    <t>zakup kostki brukowej i niezbędnych materiałów  wraz z ułożeniem</t>
  </si>
  <si>
    <t>zakup ziemi w celu wyrównania terenu</t>
  </si>
  <si>
    <t xml:space="preserve">zakup roślin, krzewów, trawy i nawozów do pielegnacji </t>
  </si>
  <si>
    <t>wykonanie ogrodzenia(zakup siatki ogrodzeniowej i słupków oraz montaż</t>
  </si>
  <si>
    <t>2) zakup sprzętu do wyposażenia świetlicy</t>
  </si>
  <si>
    <t>zakup sprzęt RTV wraz z materiałami instalacyjnymi</t>
  </si>
  <si>
    <t>zakup sprzętu sportowego do siłowni</t>
  </si>
  <si>
    <t>Szymanowice Duże</t>
  </si>
  <si>
    <t>Szymanowice Małe</t>
  </si>
  <si>
    <t>zakup tablicy informacyjno-ogłoszeniowej</t>
  </si>
  <si>
    <t xml:space="preserve">Dotacja celowa otrzymana z tytułu pomocy finansowej udzielanej między jednostkami samorządu terytorialnego na dofinansowanie własnych zadań inwestycyjnych i zakupów inwestycyjnych </t>
  </si>
  <si>
    <t>Wpływy z opłaty eksploatacyjnej</t>
  </si>
  <si>
    <t xml:space="preserve">Dotacje celowe otrzymane z budżetu państwa na realizację inwestycji i zakupów inwestycyjnych własnych gmin </t>
  </si>
  <si>
    <t>Wpływy z podatku dochodowego od osób prawnych</t>
  </si>
  <si>
    <t>1) doposażenie świetlicy wiejskiej:</t>
  </si>
  <si>
    <t>2) organizacja miejsca spotkań plenerowych:</t>
  </si>
  <si>
    <t>Dotacje celowe otrzymane z budżetu państwa na realizację zadań bieżących z zakresu administracji rządowej 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</si>
  <si>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</si>
  <si>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 xml:space="preserve">Wpływy z tytułu otrzymanego odszkodowania za szkody wyrządzone na drogach gminnych </t>
  </si>
  <si>
    <t xml:space="preserve">Sprawozdanie </t>
  </si>
  <si>
    <t xml:space="preserve">za rok 2016 </t>
  </si>
  <si>
    <t>Dotacje celowe otrzymane z budżetu państwa na zwrot części wydatków wykonanych w ramach fuduszu sołeckiego w 2015 r.</t>
  </si>
  <si>
    <t>Dotacje celowe otrzymane z budżetu państwa na realizację inwestycji i zakupów inwestycyjnych własnych gmin na zwrot części wydatków wykonanych w ramach fuduszu sołeckiego w 2015 r.</t>
  </si>
  <si>
    <t>Dotacje celowe otrzymane  na realizację zadań bieżących finansowanych w całości z budżetu państwa na zakup podręczników i materiałów dydaktycznych dla uczniów "Wyprawka szkolna"</t>
  </si>
  <si>
    <t>Dotacje celowe z budżetu państwa na realizację własnych zadań na wspieranie rodziny i systemu pieczy zastępczej</t>
  </si>
  <si>
    <t>2020</t>
  </si>
  <si>
    <t>6300</t>
  </si>
  <si>
    <t xml:space="preserve">Dotacje celowe na zadania bieżące realizowane przez gminę na podstawie porozumień z organami administracji rządowej </t>
  </si>
  <si>
    <t>2460</t>
  </si>
  <si>
    <t>Dotacje celowe otrzymane z WFOŚiGW</t>
  </si>
  <si>
    <t xml:space="preserve">Dotacja celowa z tytułu pomocy finansowej udzielanej między jednostkami samorządu terytorialnego </t>
  </si>
  <si>
    <t>2010, 2060</t>
  </si>
  <si>
    <t>Inne formy pomocy dla uczniów</t>
  </si>
  <si>
    <t>Budowa przydomowych oczyszczalni ścieków na terenie gminy - etap IV (dokumentacja)</t>
  </si>
  <si>
    <t>Modernizacja drogi powiatowej Nr 2751W Sobienie Kiełczewskie - Zuzanów  - Czarnowiec (pomoc rzeczowa)</t>
  </si>
  <si>
    <t>Budowa budynku gospodarczego na sprzęt i łodzie przeznaczone do rybactwa rekreacyjnego wraz z niezbędną infrastrukturą techniczną w miejscowości Dziecinów (opracowanie dokumentacji)</t>
  </si>
  <si>
    <t xml:space="preserve">Instalacja systemu dozoru wizyjnego obejmującego teren boiska sportowego w miejscowości Sobienie-Jeziory </t>
  </si>
  <si>
    <t>2030,2040,6330</t>
  </si>
  <si>
    <t xml:space="preserve">Dotacje celowe otrzymane z budżetu państwa na realizację zadań własnych gmin </t>
  </si>
  <si>
    <t>Dotacje celowe otrzymane z budżetu państwa na realizację własnych zadań bieżących gmin (związków gmin, związków powiatowo-gminnych) na zwrot części wydatków wykonanych w ramach fuduszu sołeckiego w 2015 r.</t>
  </si>
  <si>
    <t>z dotacji celowej z budżetu państwa</t>
  </si>
  <si>
    <t xml:space="preserve">Dotacje celowe otrzymane z budżetu państwa na realizację inwestycji i zakupów inwestycyjnych własnych gmin na budowę sali gimnastycznej </t>
  </si>
  <si>
    <t>Wpływy z podatku od działalności gospodarczej osób fizycznych, opłacanego w formie karty podatkowej pobierany i przekazywany przez urzędy skarbowe</t>
  </si>
  <si>
    <t>Pozostała dzialalność</t>
  </si>
  <si>
    <t>Wydatki  inwestycyjne jednostek budżetowych</t>
  </si>
  <si>
    <t xml:space="preserve"> Wydatki razem:</t>
  </si>
  <si>
    <t>1) dostawa kruszywa wraz z rozdysponowaniem w celu utwardzenia drogi</t>
  </si>
  <si>
    <t>2) dostawa kruszywa wraz z rozdysponowaniem w celu utwardzenia drogi (ul.Akacjowa ul.Jaworowa)</t>
  </si>
  <si>
    <t>2) dostawa kruszywa wraz z rozdysponowaniem w celu utwardzenia drogi</t>
  </si>
  <si>
    <t>dostawa kruszywa wraz z rozdysponowaniemw celu utwardzenia drogi</t>
  </si>
  <si>
    <t>oraz innych zadań zleconych gminie</t>
  </si>
  <si>
    <t>z realizacji zadań bieżących z zakresu administracji rządowej</t>
  </si>
  <si>
    <t xml:space="preserve">z realizacji własnych zadań bieżących i inwestycyjnych gmin </t>
  </si>
  <si>
    <t>Pozostałe odsetki od środków gromadzonych na rachunku bankowym</t>
  </si>
  <si>
    <t xml:space="preserve">Wpływy z różnych opłat z tytułu zwrotu kosztów wystawionego upomnienia  </t>
  </si>
  <si>
    <t>Wpływy z  różnych opłat (za przyjęcie oświadczeń o wstąpieniu w związek małżeński poza urzędem stanu cywilnego)</t>
  </si>
  <si>
    <t xml:space="preserve">Wpływy z różnych opłat z tytułu kosztów wystawionych upomnień  </t>
  </si>
  <si>
    <t>z wykonania dochodów budżetu Gminy Sobienie-Jeziory</t>
  </si>
  <si>
    <t xml:space="preserve">Wpływy z usług za dzierżawę stacji uzdatniania wody i oczyszczalni wraz z siecią wodociągową i kanalizacyjną  </t>
  </si>
  <si>
    <t>Środki na dofinansowanie własnych inwestycji gmin pozyskane od właścicieli nieruchomości</t>
  </si>
  <si>
    <t xml:space="preserve">Dotacje celowe otrzymane z budżetu państwa na realizację zadań bieżących wynikające z ustawy o aktach stanu cywilnego, ewidencji ludności i dowodach osobistych oraz pozostałe z zakresu administracji rządowej </t>
  </si>
  <si>
    <t>Dotacje celowe otrzymane z budżetu państwa na realizację zadań bieżących z zakresu administracji rządowej związane z prowadzeniem i aktualizacją rejestru wyborców i na zakup urn wyborczych</t>
  </si>
  <si>
    <t>Wpływy z pozostałch odsetek od środków pieniężnych na rachunku bankowym</t>
  </si>
  <si>
    <t xml:space="preserve">Wpływy dochodów ze zwrotu dotacji przekazanej w ubiegłym roku dla Gminnej Bilblioteki Publicznej w Sobieniach-Jeziorach  </t>
  </si>
  <si>
    <t xml:space="preserve">Wpływy dochodów ze zwrotu wydatków za uczęszczanie dziecka do przedszkola w innej gminie   </t>
  </si>
  <si>
    <t xml:space="preserve">Wpływy dochodów ze zwrotu wydatków z rozliczenia z lat ubiegłych energii elektrycznej    </t>
  </si>
  <si>
    <t>Dotacje celowe otrzymane z budżetu państwa na realizację własnych zadań na dofinansowanie zakupu nowości wydawniczych (książek niebędących podręcznikami)</t>
  </si>
  <si>
    <t>Dotacje celowe otrzymane z budżetu państwa na wyposażenie szkół w podręczniki, materiały i ćwiczenia oraz koszty obsługi zadania</t>
  </si>
  <si>
    <t xml:space="preserve">Dotacje celowe otrzymane z budżetu państwa na zadania bieżące z zakresu administracji rządowej zlecone gminom (związkom gmin, związkom powiatowo-gminnym), związane z realizacją świadczenia wychowawczego stanowiącego pomoc państwa w wychowaniu dzieci </t>
  </si>
  <si>
    <t>Dotacja ze środków WFOŚiGW na zadanie "Odbiór i utylizacja zdemontowanych płyt azbestowo-cementowych z terenu Gminy Sobienie-Jeziory"</t>
  </si>
  <si>
    <t>Wpływy z pozostałch odsetek od nieterminowych wpłat z tytułu najmu</t>
  </si>
  <si>
    <t xml:space="preserve">Wpływy dochodów z rozliczenia dotacji przekazanej na realizację projektu w ubiegłym roku do Województwa Mazowieckiego   </t>
  </si>
  <si>
    <t xml:space="preserve">Zaległości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</si>
</sst>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z_ł_-;\-* #,##0.00\ _z_ł_-;_-* &quot;-&quot;??\ _z_ł_-;_-@_-"/>
    <numFmt numFmtId="164" formatCode="#,##0.00\ _z_ł"/>
    <numFmt numFmtId="165" formatCode="000"/>
    <numFmt numFmtId="166" formatCode="00000"/>
    <numFmt numFmtId="167" formatCode="0000"/>
    <numFmt numFmtId="168" formatCode="????"/>
    <numFmt numFmtId="169" formatCode="???"/>
    <numFmt numFmtId="170" formatCode="?????"/>
    <numFmt numFmtId="171" formatCode="??0.00"/>
    <numFmt numFmtId="172" formatCode="?,??0.00"/>
    <numFmt numFmtId="173" formatCode="??0.00%"/>
    <numFmt numFmtId="174" formatCode="?,???,??0.00"/>
    <numFmt numFmtId="175" formatCode="???,??0.00"/>
    <numFmt numFmtId="176" formatCode="?0.00%"/>
    <numFmt numFmtId="177" formatCode="??,??0.00"/>
    <numFmt numFmtId="178" formatCode="?0.00"/>
    <numFmt numFmtId="179" formatCode="??,???,??0.00"/>
    <numFmt numFmtId="180" formatCode="?,???,???"/>
    <numFmt numFmtId="181" formatCode="???,???"/>
    <numFmt numFmtId="182" formatCode="?,???"/>
    <numFmt numFmtId="183" formatCode="??,???"/>
    <numFmt numFmtId="184" formatCode="??"/>
    <numFmt numFmtId="185" formatCode="?"/>
    <numFmt numFmtId="186" formatCode="&quot; zł&quot;#,##0_);\(&quot; zł&quot;#,##0\)"/>
    <numFmt numFmtId="187" formatCode="#,##0\ _z_ł"/>
  </numFmts>
  <fonts count="57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.5"/>
      <name val="Arial"/>
      <family val="2"/>
      <charset val="238"/>
    </font>
    <font>
      <sz val="9"/>
      <name val="Arial Narrow CE"/>
      <family val="2"/>
      <charset val="238"/>
    </font>
    <font>
      <sz val="9"/>
      <name val="Arial"/>
      <family val="2"/>
      <charset val="238"/>
    </font>
    <font>
      <b/>
      <sz val="8.5"/>
      <color indexed="8"/>
      <name val="Arial"/>
      <family val="2"/>
      <charset val="238"/>
    </font>
    <font>
      <b/>
      <sz val="8.5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.5"/>
      <color indexed="8"/>
      <name val="Arial CE"/>
    </font>
    <font>
      <b/>
      <sz val="8"/>
      <color indexed="8"/>
      <name val="Arial CE"/>
    </font>
    <font>
      <b/>
      <sz val="8"/>
      <color indexed="8"/>
      <name val="Arial CE"/>
      <charset val="238"/>
    </font>
    <font>
      <sz val="8.5"/>
      <color indexed="8"/>
      <name val="Arial CE"/>
    </font>
    <font>
      <sz val="8"/>
      <color indexed="8"/>
      <name val="Arial CE"/>
    </font>
    <font>
      <sz val="10"/>
      <name val="Arial CE"/>
      <charset val="238"/>
    </font>
    <font>
      <sz val="8"/>
      <color indexed="8"/>
      <name val="Arial"/>
      <family val="2"/>
      <charset val="238"/>
    </font>
    <font>
      <sz val="8"/>
      <color indexed="8"/>
      <name val="Arial CE"/>
      <charset val="238"/>
    </font>
    <font>
      <sz val="8.5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 CE"/>
    </font>
    <font>
      <sz val="8.5"/>
      <name val="Arial CE"/>
    </font>
    <font>
      <sz val="8"/>
      <name val="Arial CE"/>
      <family val="2"/>
      <charset val="238"/>
    </font>
    <font>
      <sz val="9"/>
      <color indexed="8"/>
      <name val="Arial"/>
      <family val="2"/>
      <charset val="238"/>
    </font>
    <font>
      <sz val="8"/>
      <name val="Arial CE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 CE"/>
    </font>
    <font>
      <sz val="10"/>
      <color indexed="8"/>
      <name val="Arial"/>
      <family val="2"/>
      <charset val="238"/>
    </font>
    <font>
      <sz val="8.5"/>
      <name val="Arial Narrow CE"/>
      <family val="2"/>
      <charset val="238"/>
    </font>
    <font>
      <b/>
      <sz val="8.5"/>
      <name val="Arial Narrow CE"/>
      <charset val="238"/>
    </font>
    <font>
      <b/>
      <sz val="8.5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Czcionka tekstu podstawowego"/>
      <charset val="238"/>
    </font>
    <font>
      <b/>
      <sz val="8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8.5"/>
      <color indexed="8"/>
      <name val="Arial CE"/>
      <charset val="238"/>
    </font>
    <font>
      <b/>
      <sz val="9"/>
      <color theme="1"/>
      <name val="Czcionka tekstu podstawowego"/>
      <charset val="238"/>
    </font>
    <font>
      <sz val="8.5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zcionka tekstu podstawowego"/>
      <charset val="238"/>
    </font>
    <font>
      <b/>
      <sz val="9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Arial CE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</xf>
    <xf numFmtId="0" fontId="13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31" fillId="0" borderId="0"/>
    <xf numFmtId="0" fontId="1" fillId="0" borderId="0"/>
    <xf numFmtId="43" fontId="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8" fillId="0" borderId="0"/>
    <xf numFmtId="0" fontId="31" fillId="0" borderId="0"/>
    <xf numFmtId="0" fontId="13" fillId="0" borderId="0"/>
    <xf numFmtId="0" fontId="38" fillId="0" borderId="0"/>
    <xf numFmtId="43" fontId="3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9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</cellStyleXfs>
  <cellXfs count="114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1" fillId="0" borderId="0" xfId="1" applyNumberFormat="1" applyAlignment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0" fontId="4" fillId="0" borderId="0" xfId="1" applyFont="1" applyAlignment="1">
      <alignment wrapText="1"/>
    </xf>
    <xf numFmtId="0" fontId="3" fillId="0" borderId="0" xfId="1" applyNumberFormat="1" applyFont="1" applyFill="1" applyBorder="1" applyAlignment="1" applyProtection="1">
      <alignment wrapText="1"/>
    </xf>
    <xf numFmtId="43" fontId="1" fillId="0" borderId="0" xfId="2" applyFont="1" applyFill="1"/>
    <xf numFmtId="0" fontId="3" fillId="0" borderId="0" xfId="1" applyNumberFormat="1" applyFont="1" applyFill="1" applyBorder="1" applyAlignment="1" applyProtection="1">
      <alignment horizontal="right"/>
    </xf>
    <xf numFmtId="0" fontId="1" fillId="0" borderId="0" xfId="1" applyAlignment="1">
      <alignment horizontal="right"/>
    </xf>
    <xf numFmtId="43" fontId="1" fillId="0" borderId="0" xfId="2" applyFont="1" applyFill="1" applyBorder="1"/>
    <xf numFmtId="43" fontId="5" fillId="2" borderId="4" xfId="2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7" fillId="2" borderId="14" xfId="2" applyNumberFormat="1" applyFont="1" applyFill="1" applyBorder="1" applyAlignment="1">
      <alignment horizontal="center" vertical="center"/>
    </xf>
    <xf numFmtId="0" fontId="7" fillId="2" borderId="15" xfId="2" applyNumberFormat="1" applyFont="1" applyFill="1" applyBorder="1" applyAlignment="1">
      <alignment horizontal="center" vertical="center"/>
    </xf>
    <xf numFmtId="165" fontId="8" fillId="0" borderId="1" xfId="2" applyNumberFormat="1" applyFont="1" applyBorder="1" applyAlignment="1">
      <alignment horizontal="center" vertical="top"/>
    </xf>
    <xf numFmtId="43" fontId="2" fillId="0" borderId="1" xfId="2" applyFont="1" applyBorder="1" applyAlignment="1">
      <alignment horizontal="center"/>
    </xf>
    <xf numFmtId="43" fontId="2" fillId="0" borderId="16" xfId="2" applyFont="1" applyBorder="1" applyAlignment="1">
      <alignment horizontal="center"/>
    </xf>
    <xf numFmtId="43" fontId="9" fillId="0" borderId="3" xfId="2" applyFont="1" applyBorder="1" applyAlignment="1">
      <alignment horizontal="left" vertical="top" wrapText="1"/>
    </xf>
    <xf numFmtId="4" fontId="9" fillId="0" borderId="17" xfId="2" applyNumberFormat="1" applyFont="1" applyBorder="1" applyAlignment="1">
      <alignment horizontal="right" vertical="top"/>
    </xf>
    <xf numFmtId="2" fontId="10" fillId="0" borderId="10" xfId="2" applyNumberFormat="1" applyFont="1" applyBorder="1" applyAlignment="1">
      <alignment horizontal="right" vertical="top"/>
    </xf>
    <xf numFmtId="43" fontId="2" fillId="0" borderId="18" xfId="2" applyFont="1" applyBorder="1" applyAlignment="1">
      <alignment horizontal="center"/>
    </xf>
    <xf numFmtId="166" fontId="11" fillId="0" borderId="14" xfId="2" applyNumberFormat="1" applyFont="1" applyBorder="1" applyAlignment="1">
      <alignment horizontal="center" vertical="top"/>
    </xf>
    <xf numFmtId="43" fontId="2" fillId="0" borderId="19" xfId="2" applyFont="1" applyBorder="1" applyAlignment="1">
      <alignment horizontal="center"/>
    </xf>
    <xf numFmtId="43" fontId="12" fillId="0" borderId="3" xfId="2" applyFont="1" applyBorder="1" applyAlignment="1">
      <alignment horizontal="left" vertical="top" wrapText="1"/>
    </xf>
    <xf numFmtId="4" fontId="12" fillId="0" borderId="17" xfId="2" applyNumberFormat="1" applyFont="1" applyBorder="1" applyAlignment="1">
      <alignment horizontal="right" vertical="top"/>
    </xf>
    <xf numFmtId="2" fontId="12" fillId="0" borderId="17" xfId="2" applyNumberFormat="1" applyFont="1" applyBorder="1" applyAlignment="1">
      <alignment horizontal="right" vertical="top"/>
    </xf>
    <xf numFmtId="43" fontId="2" fillId="0" borderId="15" xfId="2" applyFont="1" applyBorder="1" applyAlignment="1">
      <alignment horizontal="center"/>
    </xf>
    <xf numFmtId="167" fontId="11" fillId="0" borderId="20" xfId="2" applyNumberFormat="1" applyFont="1" applyBorder="1" applyAlignment="1">
      <alignment horizontal="center" vertical="top"/>
    </xf>
    <xf numFmtId="43" fontId="14" fillId="0" borderId="6" xfId="3" applyFont="1" applyBorder="1" applyAlignment="1">
      <alignment vertical="top" wrapText="1"/>
    </xf>
    <xf numFmtId="4" fontId="15" fillId="0" borderId="17" xfId="2" applyNumberFormat="1" applyFont="1" applyBorder="1" applyAlignment="1">
      <alignment horizontal="right" vertical="top"/>
    </xf>
    <xf numFmtId="43" fontId="2" fillId="0" borderId="8" xfId="2" applyFont="1" applyBorder="1" applyAlignment="1">
      <alignment horizontal="center"/>
    </xf>
    <xf numFmtId="167" fontId="16" fillId="0" borderId="15" xfId="3" applyNumberFormat="1" applyFont="1" applyBorder="1" applyAlignment="1">
      <alignment horizontal="center" vertical="top"/>
    </xf>
    <xf numFmtId="43" fontId="12" fillId="0" borderId="17" xfId="2" applyFont="1" applyBorder="1" applyAlignment="1">
      <alignment horizontal="left" vertical="top" wrapText="1"/>
    </xf>
    <xf numFmtId="168" fontId="11" fillId="0" borderId="15" xfId="2" applyNumberFormat="1" applyFont="1" applyBorder="1" applyAlignment="1">
      <alignment horizontal="center" vertical="top"/>
    </xf>
    <xf numFmtId="4" fontId="12" fillId="0" borderId="15" xfId="2" applyNumberFormat="1" applyFont="1" applyBorder="1" applyAlignment="1">
      <alignment horizontal="right" vertical="top"/>
    </xf>
    <xf numFmtId="2" fontId="12" fillId="0" borderId="15" xfId="2" applyNumberFormat="1" applyFont="1" applyBorder="1" applyAlignment="1">
      <alignment horizontal="right" vertical="top"/>
    </xf>
    <xf numFmtId="167" fontId="11" fillId="0" borderId="21" xfId="2" applyNumberFormat="1" applyFont="1" applyBorder="1" applyAlignment="1">
      <alignment horizontal="center" vertical="top"/>
    </xf>
    <xf numFmtId="43" fontId="14" fillId="0" borderId="6" xfId="3" applyFont="1" applyFill="1" applyBorder="1" applyAlignment="1">
      <alignment vertical="top" wrapText="1"/>
    </xf>
    <xf numFmtId="4" fontId="12" fillId="0" borderId="4" xfId="2" applyNumberFormat="1" applyFont="1" applyBorder="1" applyAlignment="1">
      <alignment horizontal="right" vertical="top"/>
    </xf>
    <xf numFmtId="166" fontId="11" fillId="0" borderId="15" xfId="2" applyNumberFormat="1" applyFont="1" applyBorder="1" applyAlignment="1">
      <alignment horizontal="center" vertical="top"/>
    </xf>
    <xf numFmtId="43" fontId="2" fillId="0" borderId="22" xfId="2" applyFont="1" applyBorder="1" applyAlignment="1">
      <alignment horizontal="center"/>
    </xf>
    <xf numFmtId="43" fontId="14" fillId="0" borderId="15" xfId="3" applyFont="1" applyBorder="1" applyAlignment="1">
      <alignment horizontal="left" vertical="center" wrapText="1"/>
    </xf>
    <xf numFmtId="4" fontId="12" fillId="0" borderId="23" xfId="2" applyNumberFormat="1" applyFont="1" applyBorder="1" applyAlignment="1">
      <alignment horizontal="right" vertical="top"/>
    </xf>
    <xf numFmtId="43" fontId="12" fillId="0" borderId="23" xfId="2" applyFont="1" applyBorder="1" applyAlignment="1">
      <alignment horizontal="left" vertical="top" wrapText="1"/>
    </xf>
    <xf numFmtId="167" fontId="11" fillId="0" borderId="15" xfId="2" applyNumberFormat="1" applyFont="1" applyBorder="1" applyAlignment="1">
      <alignment horizontal="center" vertical="top"/>
    </xf>
    <xf numFmtId="43" fontId="14" fillId="0" borderId="6" xfId="3" applyFont="1" applyFill="1" applyBorder="1" applyAlignment="1">
      <alignment horizontal="left" vertical="top" wrapText="1"/>
    </xf>
    <xf numFmtId="2" fontId="12" fillId="0" borderId="3" xfId="2" applyNumberFormat="1" applyFont="1" applyBorder="1" applyAlignment="1">
      <alignment horizontal="right" vertical="top"/>
    </xf>
    <xf numFmtId="168" fontId="11" fillId="0" borderId="22" xfId="2" applyNumberFormat="1" applyFont="1" applyBorder="1" applyAlignment="1">
      <alignment horizontal="center" vertical="top"/>
    </xf>
    <xf numFmtId="4" fontId="12" fillId="0" borderId="24" xfId="2" applyNumberFormat="1" applyFont="1" applyBorder="1" applyAlignment="1">
      <alignment horizontal="right" vertical="top"/>
    </xf>
    <xf numFmtId="4" fontId="15" fillId="0" borderId="18" xfId="2" applyNumberFormat="1" applyFont="1" applyBorder="1" applyAlignment="1">
      <alignment horizontal="right" vertical="top"/>
    </xf>
    <xf numFmtId="4" fontId="12" fillId="0" borderId="13" xfId="2" applyNumberFormat="1" applyFont="1" applyBorder="1" applyAlignment="1">
      <alignment horizontal="right" vertical="top"/>
    </xf>
    <xf numFmtId="4" fontId="10" fillId="0" borderId="15" xfId="2" applyNumberFormat="1" applyFont="1" applyBorder="1" applyAlignment="1">
      <alignment horizontal="right" vertical="top"/>
    </xf>
    <xf numFmtId="4" fontId="15" fillId="0" borderId="15" xfId="2" applyNumberFormat="1" applyFont="1" applyBorder="1" applyAlignment="1">
      <alignment horizontal="right" vertical="top"/>
    </xf>
    <xf numFmtId="2" fontId="12" fillId="0" borderId="25" xfId="2" applyNumberFormat="1" applyFont="1" applyBorder="1" applyAlignment="1">
      <alignment horizontal="right" vertical="top"/>
    </xf>
    <xf numFmtId="170" fontId="11" fillId="0" borderId="15" xfId="2" applyNumberFormat="1" applyFont="1" applyBorder="1" applyAlignment="1">
      <alignment horizontal="center" vertical="top"/>
    </xf>
    <xf numFmtId="43" fontId="14" fillId="0" borderId="15" xfId="3" applyFont="1" applyBorder="1" applyAlignment="1">
      <alignment horizontal="left" vertical="top" wrapText="1"/>
    </xf>
    <xf numFmtId="43" fontId="10" fillId="0" borderId="15" xfId="3" applyFont="1" applyBorder="1" applyAlignment="1">
      <alignment horizontal="left" vertical="center" wrapText="1"/>
    </xf>
    <xf numFmtId="43" fontId="15" fillId="0" borderId="15" xfId="3" applyFont="1" applyBorder="1" applyAlignment="1">
      <alignment horizontal="left" vertical="center" wrapText="1"/>
    </xf>
    <xf numFmtId="169" fontId="8" fillId="0" borderId="15" xfId="2" applyNumberFormat="1" applyFont="1" applyBorder="1" applyAlignment="1">
      <alignment horizontal="center" vertical="top"/>
    </xf>
    <xf numFmtId="43" fontId="9" fillId="0" borderId="15" xfId="2" applyFont="1" applyBorder="1" applyAlignment="1">
      <alignment horizontal="left" vertical="top" wrapText="1"/>
    </xf>
    <xf numFmtId="4" fontId="9" fillId="0" borderId="15" xfId="2" applyNumberFormat="1" applyFont="1" applyBorder="1" applyAlignment="1">
      <alignment horizontal="right" vertical="top"/>
    </xf>
    <xf numFmtId="2" fontId="10" fillId="0" borderId="17" xfId="2" applyNumberFormat="1" applyFont="1" applyBorder="1" applyAlignment="1">
      <alignment horizontal="right" vertical="top"/>
    </xf>
    <xf numFmtId="43" fontId="2" fillId="0" borderId="27" xfId="2" applyFont="1" applyBorder="1" applyAlignment="1">
      <alignment horizontal="center"/>
    </xf>
    <xf numFmtId="4" fontId="12" fillId="0" borderId="10" xfId="2" applyNumberFormat="1" applyFont="1" applyBorder="1" applyAlignment="1">
      <alignment horizontal="right" vertical="top"/>
    </xf>
    <xf numFmtId="43" fontId="14" fillId="0" borderId="6" xfId="3" applyFont="1" applyBorder="1" applyAlignment="1">
      <alignment horizontal="left" vertical="top" wrapText="1"/>
    </xf>
    <xf numFmtId="167" fontId="11" fillId="0" borderId="0" xfId="2" applyNumberFormat="1" applyFont="1" applyBorder="1" applyAlignment="1">
      <alignment horizontal="center" vertical="top"/>
    </xf>
    <xf numFmtId="4" fontId="12" fillId="0" borderId="14" xfId="2" applyNumberFormat="1" applyFont="1" applyBorder="1" applyAlignment="1">
      <alignment horizontal="right" vertical="top"/>
    </xf>
    <xf numFmtId="4" fontId="12" fillId="0" borderId="8" xfId="2" applyNumberFormat="1" applyFont="1" applyBorder="1" applyAlignment="1">
      <alignment horizontal="right" vertical="top"/>
    </xf>
    <xf numFmtId="4" fontId="15" fillId="0" borderId="8" xfId="2" applyNumberFormat="1" applyFont="1" applyBorder="1" applyAlignment="1">
      <alignment horizontal="right" vertical="top"/>
    </xf>
    <xf numFmtId="2" fontId="12" fillId="0" borderId="4" xfId="2" applyNumberFormat="1" applyFont="1" applyBorder="1" applyAlignment="1">
      <alignment horizontal="right" vertical="top"/>
    </xf>
    <xf numFmtId="49" fontId="14" fillId="3" borderId="15" xfId="4" applyNumberFormat="1" applyFont="1" applyFill="1" applyBorder="1" applyAlignment="1" applyProtection="1">
      <alignment horizontal="left" vertical="center" wrapText="1"/>
      <protection locked="0"/>
    </xf>
    <xf numFmtId="4" fontId="12" fillId="0" borderId="6" xfId="2" applyNumberFormat="1" applyFont="1" applyBorder="1" applyAlignment="1">
      <alignment horizontal="right" vertical="top"/>
    </xf>
    <xf numFmtId="4" fontId="15" fillId="0" borderId="7" xfId="2" applyNumberFormat="1" applyFont="1" applyBorder="1" applyAlignment="1">
      <alignment horizontal="right" vertical="top"/>
    </xf>
    <xf numFmtId="43" fontId="12" fillId="0" borderId="29" xfId="2" applyFont="1" applyBorder="1" applyAlignment="1">
      <alignment horizontal="left" vertical="top" wrapText="1"/>
    </xf>
    <xf numFmtId="4" fontId="12" fillId="0" borderId="29" xfId="2" applyNumberFormat="1" applyFont="1" applyBorder="1" applyAlignment="1">
      <alignment horizontal="right" vertical="top"/>
    </xf>
    <xf numFmtId="4" fontId="12" fillId="0" borderId="30" xfId="2" applyNumberFormat="1" applyFont="1" applyBorder="1" applyAlignment="1">
      <alignment horizontal="right" vertical="top"/>
    </xf>
    <xf numFmtId="4" fontId="12" fillId="0" borderId="31" xfId="2" applyNumberFormat="1" applyFont="1" applyBorder="1" applyAlignment="1">
      <alignment horizontal="right" vertical="top"/>
    </xf>
    <xf numFmtId="2" fontId="12" fillId="0" borderId="10" xfId="2" applyNumberFormat="1" applyFont="1" applyBorder="1" applyAlignment="1">
      <alignment horizontal="right" vertical="top"/>
    </xf>
    <xf numFmtId="167" fontId="11" fillId="0" borderId="22" xfId="2" applyNumberFormat="1" applyFont="1" applyBorder="1" applyAlignment="1">
      <alignment horizontal="center" vertical="top"/>
    </xf>
    <xf numFmtId="4" fontId="15" fillId="0" borderId="23" xfId="2" applyNumberFormat="1" applyFont="1" applyBorder="1" applyAlignment="1">
      <alignment horizontal="right" vertical="top"/>
    </xf>
    <xf numFmtId="43" fontId="2" fillId="0" borderId="13" xfId="2" applyFont="1" applyBorder="1" applyAlignment="1">
      <alignment horizontal="center"/>
    </xf>
    <xf numFmtId="170" fontId="11" fillId="0" borderId="13" xfId="2" applyNumberFormat="1" applyFont="1" applyBorder="1" applyAlignment="1">
      <alignment horizontal="center" vertical="top"/>
    </xf>
    <xf numFmtId="43" fontId="2" fillId="0" borderId="0" xfId="2" applyFont="1" applyBorder="1" applyAlignment="1">
      <alignment horizontal="center"/>
    </xf>
    <xf numFmtId="43" fontId="12" fillId="0" borderId="24" xfId="2" applyFont="1" applyFill="1" applyBorder="1" applyAlignment="1">
      <alignment horizontal="left" vertical="top" wrapText="1"/>
    </xf>
    <xf numFmtId="168" fontId="11" fillId="0" borderId="32" xfId="2" applyNumberFormat="1" applyFont="1" applyBorder="1" applyAlignment="1">
      <alignment horizontal="center" vertical="top"/>
    </xf>
    <xf numFmtId="4" fontId="12" fillId="0" borderId="27" xfId="2" applyNumberFormat="1" applyFont="1" applyBorder="1" applyAlignment="1">
      <alignment horizontal="right" vertical="top"/>
    </xf>
    <xf numFmtId="170" fontId="11" fillId="0" borderId="15" xfId="2" applyNumberFormat="1" applyFont="1" applyBorder="1" applyAlignment="1">
      <alignment horizontal="center" vertical="center"/>
    </xf>
    <xf numFmtId="43" fontId="12" fillId="0" borderId="15" xfId="2" applyFont="1" applyFill="1" applyBorder="1" applyAlignment="1">
      <alignment horizontal="left" vertical="center" wrapText="1"/>
    </xf>
    <xf numFmtId="43" fontId="2" fillId="0" borderId="2" xfId="2" applyFont="1" applyBorder="1" applyAlignment="1">
      <alignment horizontal="center"/>
    </xf>
    <xf numFmtId="4" fontId="15" fillId="0" borderId="10" xfId="2" applyNumberFormat="1" applyFont="1" applyBorder="1" applyAlignment="1">
      <alignment horizontal="right" vertical="top"/>
    </xf>
    <xf numFmtId="167" fontId="11" fillId="0" borderId="35" xfId="2" applyNumberFormat="1" applyFont="1" applyBorder="1" applyAlignment="1">
      <alignment horizontal="center" vertical="top"/>
    </xf>
    <xf numFmtId="4" fontId="12" fillId="0" borderId="36" xfId="2" applyNumberFormat="1" applyFont="1" applyBorder="1" applyAlignment="1">
      <alignment horizontal="right" vertical="top"/>
    </xf>
    <xf numFmtId="4" fontId="15" fillId="0" borderId="1" xfId="2" applyNumberFormat="1" applyFont="1" applyBorder="1" applyAlignment="1">
      <alignment horizontal="right" vertical="top"/>
    </xf>
    <xf numFmtId="43" fontId="12" fillId="0" borderId="23" xfId="2" applyFont="1" applyFill="1" applyBorder="1" applyAlignment="1">
      <alignment horizontal="left" vertical="top" wrapText="1"/>
    </xf>
    <xf numFmtId="4" fontId="12" fillId="0" borderId="37" xfId="2" applyNumberFormat="1" applyFont="1" applyBorder="1" applyAlignment="1">
      <alignment horizontal="right" vertical="top"/>
    </xf>
    <xf numFmtId="167" fontId="11" fillId="0" borderId="2" xfId="2" applyNumberFormat="1" applyFont="1" applyBorder="1" applyAlignment="1">
      <alignment horizontal="center" vertical="top"/>
    </xf>
    <xf numFmtId="43" fontId="12" fillId="0" borderId="10" xfId="2" applyFont="1" applyBorder="1" applyAlignment="1">
      <alignment horizontal="left" vertical="top" wrapText="1"/>
    </xf>
    <xf numFmtId="4" fontId="15" fillId="0" borderId="36" xfId="2" applyNumberFormat="1" applyFont="1" applyBorder="1" applyAlignment="1">
      <alignment horizontal="right" vertical="top"/>
    </xf>
    <xf numFmtId="4" fontId="15" fillId="0" borderId="9" xfId="2" applyNumberFormat="1" applyFont="1" applyBorder="1" applyAlignment="1">
      <alignment horizontal="right" vertical="top"/>
    </xf>
    <xf numFmtId="4" fontId="19" fillId="0" borderId="4" xfId="2" applyNumberFormat="1" applyFont="1" applyBorder="1" applyAlignment="1">
      <alignment horizontal="right" vertical="top"/>
    </xf>
    <xf numFmtId="4" fontId="19" fillId="0" borderId="15" xfId="2" applyNumberFormat="1" applyFont="1" applyBorder="1" applyAlignment="1">
      <alignment horizontal="right" vertical="top"/>
    </xf>
    <xf numFmtId="43" fontId="12" fillId="0" borderId="15" xfId="2" applyFont="1" applyBorder="1" applyAlignment="1">
      <alignment horizontal="left" vertical="top" wrapText="1"/>
    </xf>
    <xf numFmtId="170" fontId="11" fillId="0" borderId="27" xfId="2" applyNumberFormat="1" applyFont="1" applyBorder="1" applyAlignment="1">
      <alignment horizontal="center" vertical="top"/>
    </xf>
    <xf numFmtId="4" fontId="15" fillId="0" borderId="25" xfId="2" applyNumberFormat="1" applyFont="1" applyBorder="1" applyAlignment="1">
      <alignment horizontal="right" vertical="top"/>
    </xf>
    <xf numFmtId="4" fontId="12" fillId="0" borderId="1" xfId="2" applyNumberFormat="1" applyFont="1" applyBorder="1" applyAlignment="1">
      <alignment horizontal="right" vertical="top"/>
    </xf>
    <xf numFmtId="4" fontId="15" fillId="0" borderId="3" xfId="2" applyNumberFormat="1" applyFont="1" applyBorder="1" applyAlignment="1">
      <alignment horizontal="right" vertical="top"/>
    </xf>
    <xf numFmtId="43" fontId="12" fillId="0" borderId="17" xfId="2" applyFont="1" applyFill="1" applyBorder="1" applyAlignment="1">
      <alignment horizontal="left" vertical="top" wrapText="1"/>
    </xf>
    <xf numFmtId="43" fontId="12" fillId="0" borderId="4" xfId="2" applyFont="1" applyBorder="1" applyAlignment="1">
      <alignment horizontal="left" vertical="top" wrapText="1"/>
    </xf>
    <xf numFmtId="4" fontId="12" fillId="0" borderId="18" xfId="2" applyNumberFormat="1" applyFont="1" applyBorder="1" applyAlignment="1">
      <alignment horizontal="right" vertical="top"/>
    </xf>
    <xf numFmtId="168" fontId="11" fillId="0" borderId="2" xfId="2" applyNumberFormat="1" applyFont="1" applyBorder="1" applyAlignment="1">
      <alignment horizontal="center" vertical="top"/>
    </xf>
    <xf numFmtId="170" fontId="11" fillId="0" borderId="8" xfId="2" applyNumberFormat="1" applyFont="1" applyBorder="1" applyAlignment="1">
      <alignment horizontal="center" vertical="top"/>
    </xf>
    <xf numFmtId="43" fontId="2" fillId="0" borderId="21" xfId="2" applyFont="1" applyBorder="1" applyAlignment="1">
      <alignment horizontal="center"/>
    </xf>
    <xf numFmtId="43" fontId="4" fillId="0" borderId="15" xfId="2" applyFont="1" applyBorder="1"/>
    <xf numFmtId="4" fontId="14" fillId="0" borderId="7" xfId="2" applyNumberFormat="1" applyFont="1" applyBorder="1" applyAlignment="1">
      <alignment horizontal="right" vertical="top"/>
    </xf>
    <xf numFmtId="4" fontId="14" fillId="0" borderId="15" xfId="2" applyNumberFormat="1" applyFont="1" applyBorder="1" applyAlignment="1">
      <alignment horizontal="right" vertical="top"/>
    </xf>
    <xf numFmtId="4" fontId="12" fillId="0" borderId="32" xfId="2" applyNumberFormat="1" applyFont="1" applyBorder="1" applyAlignment="1">
      <alignment horizontal="right" vertical="top"/>
    </xf>
    <xf numFmtId="167" fontId="20" fillId="0" borderId="15" xfId="2" applyNumberFormat="1" applyFont="1" applyBorder="1" applyAlignment="1">
      <alignment horizontal="center" vertical="top"/>
    </xf>
    <xf numFmtId="0" fontId="21" fillId="0" borderId="15" xfId="5" applyFont="1" applyFill="1" applyBorder="1" applyAlignment="1">
      <alignment horizontal="left" vertical="center" wrapText="1"/>
    </xf>
    <xf numFmtId="43" fontId="4" fillId="0" borderId="27" xfId="2" applyFont="1" applyBorder="1"/>
    <xf numFmtId="4" fontId="14" fillId="0" borderId="24" xfId="2" applyNumberFormat="1" applyFont="1" applyBorder="1" applyAlignment="1">
      <alignment horizontal="right" vertical="top"/>
    </xf>
    <xf numFmtId="43" fontId="17" fillId="0" borderId="15" xfId="2" applyFont="1" applyFill="1" applyBorder="1" applyAlignment="1">
      <alignment horizontal="left" vertical="top" wrapText="1"/>
    </xf>
    <xf numFmtId="43" fontId="14" fillId="0" borderId="6" xfId="3" applyFont="1" applyBorder="1" applyAlignment="1">
      <alignment horizontal="left" vertical="center" wrapText="1"/>
    </xf>
    <xf numFmtId="43" fontId="2" fillId="0" borderId="20" xfId="2" applyFont="1" applyBorder="1" applyAlignment="1">
      <alignment horizontal="center"/>
    </xf>
    <xf numFmtId="43" fontId="12" fillId="0" borderId="27" xfId="2" applyFont="1" applyBorder="1" applyAlignment="1">
      <alignment horizontal="left" vertical="top" wrapText="1"/>
    </xf>
    <xf numFmtId="4" fontId="19" fillId="0" borderId="23" xfId="2" applyNumberFormat="1" applyFont="1" applyBorder="1" applyAlignment="1">
      <alignment horizontal="right" vertical="top"/>
    </xf>
    <xf numFmtId="43" fontId="12" fillId="0" borderId="15" xfId="2" applyFont="1" applyFill="1" applyBorder="1" applyAlignment="1">
      <alignment horizontal="left" vertical="top" wrapText="1"/>
    </xf>
    <xf numFmtId="168" fontId="11" fillId="0" borderId="0" xfId="2" applyNumberFormat="1" applyFont="1" applyBorder="1" applyAlignment="1">
      <alignment horizontal="center" vertical="top"/>
    </xf>
    <xf numFmtId="43" fontId="14" fillId="0" borderId="28" xfId="2" applyFont="1" applyFill="1" applyBorder="1" applyAlignment="1">
      <alignment horizontal="left" vertical="top" wrapText="1"/>
    </xf>
    <xf numFmtId="4" fontId="15" fillId="0" borderId="24" xfId="2" applyNumberFormat="1" applyFont="1" applyBorder="1" applyAlignment="1">
      <alignment horizontal="right" vertical="top"/>
    </xf>
    <xf numFmtId="43" fontId="14" fillId="0" borderId="6" xfId="2" applyFont="1" applyFill="1" applyBorder="1" applyAlignment="1">
      <alignment horizontal="left" vertical="top" wrapText="1"/>
    </xf>
    <xf numFmtId="168" fontId="11" fillId="0" borderId="35" xfId="2" applyNumberFormat="1" applyFont="1" applyBorder="1" applyAlignment="1">
      <alignment horizontal="center" vertical="top"/>
    </xf>
    <xf numFmtId="43" fontId="14" fillId="0" borderId="6" xfId="2" applyFont="1" applyBorder="1" applyAlignment="1">
      <alignment horizontal="left" vertical="top" wrapText="1"/>
    </xf>
    <xf numFmtId="43" fontId="9" fillId="0" borderId="15" xfId="2" applyFont="1" applyBorder="1" applyAlignment="1">
      <alignment horizontal="left" vertical="center" wrapText="1"/>
    </xf>
    <xf numFmtId="49" fontId="14" fillId="3" borderId="28" xfId="4" applyNumberFormat="1" applyFont="1" applyFill="1" applyBorder="1" applyAlignment="1" applyProtection="1">
      <alignment horizontal="left" vertical="center" wrapText="1"/>
      <protection locked="0"/>
    </xf>
    <xf numFmtId="2" fontId="10" fillId="0" borderId="15" xfId="2" applyNumberFormat="1" applyFont="1" applyBorder="1" applyAlignment="1">
      <alignment horizontal="right" vertical="top"/>
    </xf>
    <xf numFmtId="4" fontId="12" fillId="0" borderId="12" xfId="2" applyNumberFormat="1" applyFont="1" applyBorder="1" applyAlignment="1">
      <alignment horizontal="right" vertical="top"/>
    </xf>
    <xf numFmtId="4" fontId="19" fillId="0" borderId="32" xfId="2" applyNumberFormat="1" applyFont="1" applyBorder="1" applyAlignment="1">
      <alignment horizontal="right" vertical="top"/>
    </xf>
    <xf numFmtId="43" fontId="12" fillId="0" borderId="13" xfId="2" applyFont="1" applyBorder="1" applyAlignment="1">
      <alignment horizontal="left" vertical="top" wrapText="1"/>
    </xf>
    <xf numFmtId="4" fontId="12" fillId="0" borderId="21" xfId="2" applyNumberFormat="1" applyFont="1" applyBorder="1" applyAlignment="1">
      <alignment horizontal="right" vertical="top"/>
    </xf>
    <xf numFmtId="167" fontId="11" fillId="0" borderId="8" xfId="2" applyNumberFormat="1" applyFont="1" applyBorder="1" applyAlignment="1">
      <alignment horizontal="center" vertical="top"/>
    </xf>
    <xf numFmtId="4" fontId="14" fillId="0" borderId="15" xfId="3" applyNumberFormat="1" applyFont="1" applyBorder="1" applyAlignment="1">
      <alignment horizontal="right" vertical="top"/>
    </xf>
    <xf numFmtId="43" fontId="2" fillId="0" borderId="32" xfId="2" applyFont="1" applyBorder="1" applyAlignment="1">
      <alignment horizontal="center"/>
    </xf>
    <xf numFmtId="43" fontId="9" fillId="0" borderId="29" xfId="2" applyFont="1" applyBorder="1" applyAlignment="1">
      <alignment horizontal="left" vertical="top" wrapText="1"/>
    </xf>
    <xf numFmtId="4" fontId="9" fillId="0" borderId="29" xfId="2" applyNumberFormat="1" applyFont="1" applyBorder="1" applyAlignment="1">
      <alignment horizontal="right" vertical="top"/>
    </xf>
    <xf numFmtId="43" fontId="2" fillId="0" borderId="6" xfId="2" applyFont="1" applyBorder="1" applyAlignment="1">
      <alignment horizontal="center"/>
    </xf>
    <xf numFmtId="167" fontId="11" fillId="0" borderId="7" xfId="2" applyNumberFormat="1" applyFont="1" applyBorder="1" applyAlignment="1">
      <alignment horizontal="center" vertical="top"/>
    </xf>
    <xf numFmtId="4" fontId="17" fillId="0" borderId="15" xfId="2" applyNumberFormat="1" applyFont="1" applyBorder="1" applyAlignment="1">
      <alignment horizontal="right" vertical="top"/>
    </xf>
    <xf numFmtId="4" fontId="5" fillId="2" borderId="15" xfId="2" applyNumberFormat="1" applyFont="1" applyFill="1" applyBorder="1" applyAlignment="1">
      <alignment horizontal="right" vertical="center"/>
    </xf>
    <xf numFmtId="4" fontId="14" fillId="0" borderId="15" xfId="1" applyNumberFormat="1" applyFont="1" applyFill="1" applyBorder="1" applyAlignment="1">
      <alignment horizontal="right" vertical="center"/>
    </xf>
    <xf numFmtId="49" fontId="17" fillId="0" borderId="15" xfId="2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right"/>
    </xf>
    <xf numFmtId="164" fontId="17" fillId="0" borderId="0" xfId="1" applyNumberFormat="1" applyFont="1" applyAlignment="1">
      <alignment horizontal="right"/>
    </xf>
    <xf numFmtId="0" fontId="17" fillId="0" borderId="0" xfId="1" applyFont="1"/>
    <xf numFmtId="43" fontId="0" fillId="0" borderId="0" xfId="2" applyFont="1" applyFill="1" applyBorder="1"/>
    <xf numFmtId="43" fontId="5" fillId="2" borderId="4" xfId="2" applyFont="1" applyFill="1" applyBorder="1" applyAlignment="1">
      <alignment horizontal="center" vertical="center" wrapText="1"/>
    </xf>
    <xf numFmtId="43" fontId="5" fillId="2" borderId="14" xfId="2" applyFont="1" applyFill="1" applyBorder="1" applyAlignment="1">
      <alignment horizontal="center" vertical="center"/>
    </xf>
    <xf numFmtId="43" fontId="5" fillId="2" borderId="15" xfId="2" applyFont="1" applyFill="1" applyBorder="1" applyAlignment="1">
      <alignment horizontal="center" vertical="center" wrapText="1"/>
    </xf>
    <xf numFmtId="49" fontId="25" fillId="2" borderId="15" xfId="1" applyNumberFormat="1" applyFont="1" applyFill="1" applyBorder="1" applyAlignment="1">
      <alignment horizontal="center" vertical="center" wrapText="1"/>
    </xf>
    <xf numFmtId="2" fontId="14" fillId="0" borderId="15" xfId="1" applyNumberFormat="1" applyFont="1" applyBorder="1" applyAlignment="1">
      <alignment horizontal="right" vertical="top"/>
    </xf>
    <xf numFmtId="43" fontId="12" fillId="0" borderId="4" xfId="2" applyFont="1" applyFill="1" applyBorder="1" applyAlignment="1">
      <alignment horizontal="left" vertical="top" wrapText="1"/>
    </xf>
    <xf numFmtId="43" fontId="0" fillId="0" borderId="0" xfId="2" applyFont="1" applyBorder="1"/>
    <xf numFmtId="4" fontId="5" fillId="0" borderId="15" xfId="2" applyNumberFormat="1" applyFont="1" applyBorder="1" applyAlignment="1">
      <alignment horizontal="right" vertical="center"/>
    </xf>
    <xf numFmtId="43" fontId="5" fillId="0" borderId="0" xfId="2" applyFont="1" applyBorder="1" applyAlignment="1">
      <alignment horizontal="right" vertical="center"/>
    </xf>
    <xf numFmtId="4" fontId="5" fillId="0" borderId="0" xfId="2" applyNumberFormat="1" applyFont="1" applyBorder="1" applyAlignment="1">
      <alignment horizontal="right" vertical="center"/>
    </xf>
    <xf numFmtId="2" fontId="12" fillId="0" borderId="0" xfId="2" applyNumberFormat="1" applyFont="1" applyFill="1" applyBorder="1" applyAlignment="1">
      <alignment horizontal="right" vertical="top"/>
    </xf>
    <xf numFmtId="171" fontId="12" fillId="0" borderId="0" xfId="2" applyNumberFormat="1" applyFont="1" applyFill="1" applyBorder="1" applyAlignment="1">
      <alignment horizontal="right" vertical="top"/>
    </xf>
    <xf numFmtId="43" fontId="12" fillId="0" borderId="0" xfId="2" applyFont="1" applyFill="1" applyBorder="1" applyAlignment="1">
      <alignment horizontal="right" vertical="top"/>
    </xf>
    <xf numFmtId="43" fontId="5" fillId="2" borderId="15" xfId="2" applyFont="1" applyFill="1" applyBorder="1" applyAlignment="1">
      <alignment horizontal="center" vertical="center"/>
    </xf>
    <xf numFmtId="0" fontId="1" fillId="0" borderId="0" xfId="1" applyFont="1"/>
    <xf numFmtId="43" fontId="12" fillId="0" borderId="0" xfId="2" applyFont="1" applyFill="1" applyBorder="1" applyAlignment="1">
      <alignment horizontal="left" vertical="top" wrapText="1"/>
    </xf>
    <xf numFmtId="172" fontId="12" fillId="0" borderId="0" xfId="2" applyNumberFormat="1" applyFont="1" applyFill="1" applyBorder="1" applyAlignment="1">
      <alignment horizontal="right" vertical="top"/>
    </xf>
    <xf numFmtId="173" fontId="12" fillId="0" borderId="0" xfId="2" applyNumberFormat="1" applyFont="1" applyFill="1" applyBorder="1" applyAlignment="1">
      <alignment horizontal="right" vertical="top"/>
    </xf>
    <xf numFmtId="174" fontId="12" fillId="0" borderId="0" xfId="2" applyNumberFormat="1" applyFont="1" applyFill="1" applyBorder="1" applyAlignment="1">
      <alignment horizontal="right" vertical="top"/>
    </xf>
    <xf numFmtId="175" fontId="12" fillId="0" borderId="0" xfId="2" applyNumberFormat="1" applyFont="1" applyFill="1" applyBorder="1" applyAlignment="1">
      <alignment horizontal="right" vertical="top"/>
    </xf>
    <xf numFmtId="176" fontId="12" fillId="0" borderId="0" xfId="2" applyNumberFormat="1" applyFont="1" applyFill="1" applyBorder="1" applyAlignment="1">
      <alignment horizontal="right" vertical="top"/>
    </xf>
    <xf numFmtId="177" fontId="12" fillId="0" borderId="0" xfId="2" applyNumberFormat="1" applyFont="1" applyFill="1" applyBorder="1" applyAlignment="1">
      <alignment horizontal="right" vertical="top"/>
    </xf>
    <xf numFmtId="169" fontId="26" fillId="0" borderId="0" xfId="2" applyNumberFormat="1" applyFont="1" applyFill="1" applyBorder="1" applyAlignment="1">
      <alignment horizontal="left" vertical="top"/>
    </xf>
    <xf numFmtId="43" fontId="9" fillId="0" borderId="0" xfId="2" applyFont="1" applyFill="1" applyBorder="1" applyAlignment="1">
      <alignment horizontal="left" vertical="top" wrapText="1"/>
    </xf>
    <xf numFmtId="177" fontId="9" fillId="0" borderId="0" xfId="2" applyNumberFormat="1" applyFont="1" applyFill="1" applyBorder="1" applyAlignment="1">
      <alignment horizontal="right" vertical="top"/>
    </xf>
    <xf numFmtId="171" fontId="9" fillId="0" borderId="0" xfId="2" applyNumberFormat="1" applyFont="1" applyFill="1" applyBorder="1" applyAlignment="1">
      <alignment horizontal="right" vertical="top"/>
    </xf>
    <xf numFmtId="10" fontId="9" fillId="0" borderId="0" xfId="2" applyNumberFormat="1" applyFont="1" applyFill="1" applyBorder="1" applyAlignment="1">
      <alignment horizontal="right" vertical="top"/>
    </xf>
    <xf numFmtId="10" fontId="12" fillId="0" borderId="0" xfId="2" applyNumberFormat="1" applyFont="1" applyFill="1" applyBorder="1" applyAlignment="1">
      <alignment horizontal="right" vertical="top"/>
    </xf>
    <xf numFmtId="176" fontId="9" fillId="0" borderId="0" xfId="2" applyNumberFormat="1" applyFont="1" applyFill="1" applyBorder="1" applyAlignment="1">
      <alignment horizontal="right" vertical="top"/>
    </xf>
    <xf numFmtId="174" fontId="9" fillId="0" borderId="0" xfId="2" applyNumberFormat="1" applyFont="1" applyFill="1" applyBorder="1" applyAlignment="1">
      <alignment horizontal="right" vertical="top"/>
    </xf>
    <xf numFmtId="172" fontId="9" fillId="0" borderId="0" xfId="2" applyNumberFormat="1" applyFont="1" applyFill="1" applyBorder="1" applyAlignment="1">
      <alignment horizontal="right" vertical="top"/>
    </xf>
    <xf numFmtId="173" fontId="9" fillId="0" borderId="0" xfId="2" applyNumberFormat="1" applyFont="1" applyFill="1" applyBorder="1" applyAlignment="1">
      <alignment horizontal="right" vertical="top"/>
    </xf>
    <xf numFmtId="178" fontId="12" fillId="0" borderId="0" xfId="2" applyNumberFormat="1" applyFont="1" applyFill="1" applyBorder="1" applyAlignment="1">
      <alignment horizontal="right" vertical="top"/>
    </xf>
    <xf numFmtId="175" fontId="9" fillId="0" borderId="0" xfId="2" applyNumberFormat="1" applyFont="1" applyFill="1" applyBorder="1" applyAlignment="1">
      <alignment horizontal="right" vertical="top"/>
    </xf>
    <xf numFmtId="43" fontId="5" fillId="0" borderId="0" xfId="2" applyFont="1" applyFill="1" applyBorder="1" applyAlignment="1">
      <alignment horizontal="right" vertical="top" wrapText="1"/>
    </xf>
    <xf numFmtId="179" fontId="5" fillId="0" borderId="0" xfId="2" applyNumberFormat="1" applyFont="1" applyFill="1" applyBorder="1" applyAlignment="1">
      <alignment horizontal="right" vertical="top"/>
    </xf>
    <xf numFmtId="174" fontId="5" fillId="0" borderId="0" xfId="2" applyNumberFormat="1" applyFont="1" applyFill="1" applyBorder="1" applyAlignment="1">
      <alignment horizontal="right" vertical="top"/>
    </xf>
    <xf numFmtId="176" fontId="5" fillId="0" borderId="0" xfId="2" applyNumberFormat="1" applyFont="1" applyFill="1" applyBorder="1" applyAlignment="1">
      <alignment horizontal="right" vertical="top"/>
    </xf>
    <xf numFmtId="43" fontId="27" fillId="0" borderId="0" xfId="2" applyFont="1" applyFill="1" applyBorder="1" applyAlignment="1">
      <alignment horizontal="left" vertical="top"/>
    </xf>
    <xf numFmtId="43" fontId="0" fillId="0" borderId="0" xfId="2" applyFont="1" applyFill="1" applyBorder="1" applyAlignment="1">
      <alignment wrapText="1"/>
    </xf>
    <xf numFmtId="43" fontId="5" fillId="0" borderId="0" xfId="2" applyFont="1" applyBorder="1" applyAlignment="1">
      <alignment horizontal="center" vertical="center"/>
    </xf>
    <xf numFmtId="165" fontId="26" fillId="0" borderId="0" xfId="2" applyNumberFormat="1" applyFont="1" applyBorder="1" applyAlignment="1">
      <alignment horizontal="left" vertical="top"/>
    </xf>
    <xf numFmtId="43" fontId="9" fillId="0" borderId="0" xfId="2" applyFont="1" applyBorder="1" applyAlignment="1">
      <alignment horizontal="left" vertical="top"/>
    </xf>
    <xf numFmtId="180" fontId="9" fillId="0" borderId="0" xfId="2" applyNumberFormat="1" applyFont="1" applyBorder="1" applyAlignment="1">
      <alignment horizontal="right" vertical="top"/>
    </xf>
    <xf numFmtId="181" fontId="9" fillId="0" borderId="0" xfId="2" applyNumberFormat="1" applyFont="1" applyBorder="1" applyAlignment="1">
      <alignment horizontal="right" vertical="top"/>
    </xf>
    <xf numFmtId="176" fontId="9" fillId="0" borderId="0" xfId="2" applyNumberFormat="1" applyFont="1" applyBorder="1" applyAlignment="1">
      <alignment horizontal="right" vertical="top"/>
    </xf>
    <xf numFmtId="43" fontId="12" fillId="0" borderId="0" xfId="2" applyFont="1" applyBorder="1" applyAlignment="1">
      <alignment horizontal="left" vertical="top"/>
    </xf>
    <xf numFmtId="180" fontId="12" fillId="0" borderId="0" xfId="2" applyNumberFormat="1" applyFont="1" applyBorder="1" applyAlignment="1">
      <alignment horizontal="right" vertical="top"/>
    </xf>
    <xf numFmtId="181" fontId="12" fillId="0" borderId="0" xfId="2" applyNumberFormat="1" applyFont="1" applyBorder="1" applyAlignment="1">
      <alignment horizontal="right" vertical="top"/>
    </xf>
    <xf numFmtId="176" fontId="12" fillId="0" borderId="0" xfId="2" applyNumberFormat="1" applyFont="1" applyBorder="1" applyAlignment="1">
      <alignment horizontal="right" vertical="top"/>
    </xf>
    <xf numFmtId="169" fontId="12" fillId="0" borderId="0" xfId="2" applyNumberFormat="1" applyFont="1" applyBorder="1" applyAlignment="1">
      <alignment horizontal="right" vertical="top"/>
    </xf>
    <xf numFmtId="182" fontId="12" fillId="0" borderId="0" xfId="2" applyNumberFormat="1" applyFont="1" applyBorder="1" applyAlignment="1">
      <alignment horizontal="right" vertical="top"/>
    </xf>
    <xf numFmtId="10" fontId="12" fillId="0" borderId="0" xfId="2" applyNumberFormat="1" applyFont="1" applyBorder="1" applyAlignment="1">
      <alignment horizontal="right" vertical="top"/>
    </xf>
    <xf numFmtId="169" fontId="26" fillId="0" borderId="0" xfId="2" applyNumberFormat="1" applyFont="1" applyBorder="1" applyAlignment="1">
      <alignment horizontal="left" vertical="top"/>
    </xf>
    <xf numFmtId="183" fontId="12" fillId="0" borderId="0" xfId="2" applyNumberFormat="1" applyFont="1" applyBorder="1" applyAlignment="1">
      <alignment horizontal="right" vertical="top"/>
    </xf>
    <xf numFmtId="183" fontId="9" fillId="0" borderId="0" xfId="2" applyNumberFormat="1" applyFont="1" applyBorder="1" applyAlignment="1">
      <alignment horizontal="right" vertical="top"/>
    </xf>
    <xf numFmtId="169" fontId="9" fillId="0" borderId="0" xfId="2" applyNumberFormat="1" applyFont="1" applyBorder="1" applyAlignment="1">
      <alignment horizontal="right" vertical="top"/>
    </xf>
    <xf numFmtId="10" fontId="9" fillId="0" borderId="0" xfId="2" applyNumberFormat="1" applyFont="1" applyBorder="1" applyAlignment="1">
      <alignment horizontal="right" vertical="top"/>
    </xf>
    <xf numFmtId="1" fontId="12" fillId="0" borderId="0" xfId="2" applyNumberFormat="1" applyFont="1" applyBorder="1" applyAlignment="1">
      <alignment horizontal="right" vertical="top"/>
    </xf>
    <xf numFmtId="173" fontId="12" fillId="0" borderId="0" xfId="2" applyNumberFormat="1" applyFont="1" applyBorder="1" applyAlignment="1">
      <alignment horizontal="right" vertical="top"/>
    </xf>
    <xf numFmtId="184" fontId="12" fillId="0" borderId="0" xfId="2" applyNumberFormat="1" applyFont="1" applyBorder="1" applyAlignment="1">
      <alignment horizontal="right" vertical="top"/>
    </xf>
    <xf numFmtId="43" fontId="27" fillId="0" borderId="0" xfId="2" applyFont="1" applyBorder="1" applyAlignment="1">
      <alignment horizontal="left" vertical="top"/>
    </xf>
    <xf numFmtId="43" fontId="3" fillId="0" borderId="0" xfId="1" applyNumberFormat="1" applyFont="1" applyFill="1" applyBorder="1" applyAlignment="1" applyProtection="1">
      <alignment horizontal="center" wrapText="1"/>
    </xf>
    <xf numFmtId="43" fontId="27" fillId="0" borderId="0" xfId="6" applyFont="1" applyBorder="1" applyAlignment="1">
      <alignment horizontal="left" vertical="top"/>
    </xf>
    <xf numFmtId="185" fontId="27" fillId="0" borderId="0" xfId="6" applyNumberFormat="1" applyFont="1" applyBorder="1" applyAlignment="1">
      <alignment horizontal="left" vertical="top"/>
    </xf>
    <xf numFmtId="0" fontId="1" fillId="0" borderId="0" xfId="7"/>
    <xf numFmtId="0" fontId="4" fillId="0" borderId="0" xfId="7" applyFont="1" applyBorder="1" applyAlignment="1">
      <alignment horizontal="left" wrapText="1"/>
    </xf>
    <xf numFmtId="164" fontId="17" fillId="0" borderId="0" xfId="6" applyNumberFormat="1" applyFont="1" applyAlignment="1">
      <alignment horizontal="right"/>
    </xf>
    <xf numFmtId="43" fontId="17" fillId="0" borderId="0" xfId="6" applyFont="1"/>
    <xf numFmtId="0" fontId="17" fillId="0" borderId="0" xfId="7" applyFont="1"/>
    <xf numFmtId="164" fontId="17" fillId="0" borderId="0" xfId="6" applyNumberFormat="1" applyFont="1" applyBorder="1" applyAlignment="1">
      <alignment horizontal="right"/>
    </xf>
    <xf numFmtId="43" fontId="17" fillId="0" borderId="0" xfId="6" applyFont="1" applyBorder="1"/>
    <xf numFmtId="0" fontId="6" fillId="0" borderId="9" xfId="7" applyFont="1" applyBorder="1" applyAlignment="1">
      <alignment horizontal="center" vertical="center"/>
    </xf>
    <xf numFmtId="164" fontId="5" fillId="0" borderId="4" xfId="6" applyNumberFormat="1" applyFont="1" applyFill="1" applyBorder="1" applyAlignment="1">
      <alignment horizontal="center" vertical="center" wrapText="1"/>
    </xf>
    <xf numFmtId="164" fontId="5" fillId="0" borderId="14" xfId="6" applyNumberFormat="1" applyFont="1" applyFill="1" applyBorder="1" applyAlignment="1">
      <alignment horizontal="center" vertical="center" wrapText="1"/>
    </xf>
    <xf numFmtId="164" fontId="5" fillId="0" borderId="15" xfId="6" applyNumberFormat="1" applyFont="1" applyFill="1" applyBorder="1" applyAlignment="1">
      <alignment horizontal="center" vertical="center" wrapText="1"/>
    </xf>
    <xf numFmtId="0" fontId="5" fillId="0" borderId="15" xfId="6" applyNumberFormat="1" applyFont="1" applyFill="1" applyBorder="1" applyAlignment="1">
      <alignment horizontal="center" vertical="center"/>
    </xf>
    <xf numFmtId="43" fontId="12" fillId="0" borderId="15" xfId="2" applyFont="1" applyBorder="1" applyAlignment="1">
      <alignment horizontal="left" vertical="center" wrapText="1"/>
    </xf>
    <xf numFmtId="4" fontId="5" fillId="0" borderId="15" xfId="6" applyNumberFormat="1" applyFont="1" applyBorder="1" applyAlignment="1">
      <alignment horizontal="right" vertical="center"/>
    </xf>
    <xf numFmtId="43" fontId="5" fillId="0" borderId="0" xfId="6" applyFont="1" applyBorder="1" applyAlignment="1">
      <alignment horizontal="right" vertical="top" wrapText="1"/>
    </xf>
    <xf numFmtId="4" fontId="5" fillId="0" borderId="0" xfId="6" applyNumberFormat="1" applyFont="1" applyBorder="1" applyAlignment="1">
      <alignment horizontal="right" vertical="top"/>
    </xf>
    <xf numFmtId="43" fontId="1" fillId="0" borderId="0" xfId="6" applyFont="1"/>
    <xf numFmtId="43" fontId="1" fillId="0" borderId="0" xfId="6" applyFont="1" applyAlignment="1">
      <alignment wrapText="1"/>
    </xf>
    <xf numFmtId="164" fontId="1" fillId="0" borderId="0" xfId="6" applyNumberFormat="1" applyFont="1" applyAlignment="1">
      <alignment horizontal="right"/>
    </xf>
    <xf numFmtId="164" fontId="1" fillId="0" borderId="0" xfId="7" applyNumberFormat="1" applyFont="1" applyAlignment="1">
      <alignment horizontal="right"/>
    </xf>
    <xf numFmtId="0" fontId="4" fillId="0" borderId="0" xfId="7" applyNumberFormat="1" applyFont="1" applyFill="1" applyBorder="1" applyAlignment="1" applyProtection="1">
      <alignment horizontal="right" wrapText="1"/>
    </xf>
    <xf numFmtId="0" fontId="1" fillId="0" borderId="0" xfId="7" applyFont="1"/>
    <xf numFmtId="164" fontId="22" fillId="0" borderId="0" xfId="6" applyNumberFormat="1" applyFont="1" applyBorder="1" applyAlignment="1">
      <alignment vertical="top"/>
    </xf>
    <xf numFmtId="0" fontId="4" fillId="0" borderId="0" xfId="7" applyFont="1" applyBorder="1" applyAlignment="1">
      <alignment vertical="top"/>
    </xf>
    <xf numFmtId="186" fontId="4" fillId="0" borderId="0" xfId="7" applyNumberFormat="1" applyFont="1" applyFill="1" applyBorder="1" applyAlignment="1" applyProtection="1">
      <alignment vertical="top"/>
      <protection locked="0"/>
    </xf>
    <xf numFmtId="0" fontId="4" fillId="0" borderId="0" xfId="7" applyNumberFormat="1" applyFont="1" applyFill="1" applyBorder="1" applyAlignment="1" applyProtection="1">
      <alignment horizontal="center"/>
      <protection locked="0"/>
    </xf>
    <xf numFmtId="43" fontId="1" fillId="0" borderId="0" xfId="6" applyFont="1" applyBorder="1"/>
    <xf numFmtId="2" fontId="7" fillId="0" borderId="0" xfId="6" applyNumberFormat="1" applyFont="1" applyBorder="1" applyAlignment="1">
      <alignment horizontal="right" vertical="top"/>
    </xf>
    <xf numFmtId="173" fontId="7" fillId="0" borderId="0" xfId="6" applyNumberFormat="1" applyFont="1" applyBorder="1" applyAlignment="1">
      <alignment horizontal="right" vertical="top"/>
    </xf>
    <xf numFmtId="43" fontId="1" fillId="0" borderId="0" xfId="6" applyFont="1" applyFill="1" applyBorder="1"/>
    <xf numFmtId="43" fontId="5" fillId="0" borderId="36" xfId="6" applyFont="1" applyFill="1" applyBorder="1" applyAlignment="1">
      <alignment horizontal="center" vertical="center"/>
    </xf>
    <xf numFmtId="0" fontId="6" fillId="0" borderId="46" xfId="7" applyFont="1" applyBorder="1" applyAlignment="1">
      <alignment horizontal="center" vertical="center"/>
    </xf>
    <xf numFmtId="43" fontId="1" fillId="0" borderId="0" xfId="6" applyFont="1" applyFill="1"/>
    <xf numFmtId="43" fontId="7" fillId="0" borderId="15" xfId="6" applyFont="1" applyBorder="1" applyAlignment="1">
      <alignment horizontal="left" vertical="top" wrapText="1"/>
    </xf>
    <xf numFmtId="4" fontId="7" fillId="0" borderId="15" xfId="6" applyNumberFormat="1" applyFont="1" applyBorder="1" applyAlignment="1">
      <alignment horizontal="right" vertical="top"/>
    </xf>
    <xf numFmtId="2" fontId="7" fillId="0" borderId="41" xfId="6" applyNumberFormat="1" applyFont="1" applyBorder="1" applyAlignment="1">
      <alignment horizontal="right" vertical="top"/>
    </xf>
    <xf numFmtId="2" fontId="7" fillId="0" borderId="11" xfId="6" applyNumberFormat="1" applyFont="1" applyBorder="1" applyAlignment="1">
      <alignment horizontal="right" vertical="top"/>
    </xf>
    <xf numFmtId="4" fontId="14" fillId="0" borderId="24" xfId="6" applyNumberFormat="1" applyFont="1" applyBorder="1" applyAlignment="1">
      <alignment horizontal="right" vertical="top"/>
    </xf>
    <xf numFmtId="2" fontId="14" fillId="0" borderId="41" xfId="6" applyNumberFormat="1" applyFont="1" applyBorder="1" applyAlignment="1">
      <alignment horizontal="right" vertical="top"/>
    </xf>
    <xf numFmtId="4" fontId="14" fillId="0" borderId="10" xfId="6" applyNumberFormat="1" applyFont="1" applyBorder="1" applyAlignment="1">
      <alignment horizontal="right" vertical="top"/>
    </xf>
    <xf numFmtId="4" fontId="14" fillId="0" borderId="15" xfId="6" applyNumberFormat="1" applyFont="1" applyBorder="1" applyAlignment="1">
      <alignment horizontal="right" vertical="top"/>
    </xf>
    <xf numFmtId="2" fontId="14" fillId="0" borderId="44" xfId="6" applyNumberFormat="1" applyFont="1" applyBorder="1" applyAlignment="1">
      <alignment horizontal="right" vertical="top"/>
    </xf>
    <xf numFmtId="4" fontId="14" fillId="0" borderId="47" xfId="6" applyNumberFormat="1" applyFont="1" applyBorder="1" applyAlignment="1">
      <alignment horizontal="right" vertical="top"/>
    </xf>
    <xf numFmtId="2" fontId="14" fillId="0" borderId="5" xfId="6" applyNumberFormat="1" applyFont="1" applyBorder="1" applyAlignment="1">
      <alignment horizontal="right" vertical="top"/>
    </xf>
    <xf numFmtId="43" fontId="14" fillId="0" borderId="49" xfId="6" applyFont="1" applyFill="1" applyBorder="1" applyAlignment="1">
      <alignment horizontal="left" vertical="top" wrapText="1"/>
    </xf>
    <xf numFmtId="43" fontId="14" fillId="0" borderId="24" xfId="6" applyFont="1" applyFill="1" applyBorder="1" applyAlignment="1">
      <alignment horizontal="left" vertical="top" wrapText="1"/>
    </xf>
    <xf numFmtId="4" fontId="14" fillId="0" borderId="17" xfId="6" applyNumberFormat="1" applyFont="1" applyBorder="1" applyAlignment="1">
      <alignment horizontal="right" vertical="top"/>
    </xf>
    <xf numFmtId="4" fontId="14" fillId="0" borderId="1" xfId="6" applyNumberFormat="1" applyFont="1" applyBorder="1" applyAlignment="1">
      <alignment horizontal="right" vertical="top"/>
    </xf>
    <xf numFmtId="43" fontId="14" fillId="0" borderId="17" xfId="6" applyFont="1" applyBorder="1" applyAlignment="1">
      <alignment horizontal="left" vertical="top" wrapText="1"/>
    </xf>
    <xf numFmtId="4" fontId="14" fillId="0" borderId="41" xfId="6" applyNumberFormat="1" applyFont="1" applyBorder="1" applyAlignment="1">
      <alignment horizontal="right" vertical="top"/>
    </xf>
    <xf numFmtId="43" fontId="14" fillId="0" borderId="4" xfId="6" applyFont="1" applyFill="1" applyBorder="1" applyAlignment="1">
      <alignment horizontal="left" vertical="top" wrapText="1"/>
    </xf>
    <xf numFmtId="4" fontId="14" fillId="0" borderId="4" xfId="6" applyNumberFormat="1" applyFont="1" applyBorder="1" applyAlignment="1">
      <alignment horizontal="right" vertical="top"/>
    </xf>
    <xf numFmtId="4" fontId="14" fillId="0" borderId="5" xfId="6" applyNumberFormat="1" applyFont="1" applyBorder="1" applyAlignment="1">
      <alignment horizontal="right" vertical="top"/>
    </xf>
    <xf numFmtId="43" fontId="14" fillId="0" borderId="15" xfId="6" applyFont="1" applyFill="1" applyBorder="1" applyAlignment="1">
      <alignment horizontal="left" vertical="top" wrapText="1"/>
    </xf>
    <xf numFmtId="2" fontId="14" fillId="0" borderId="15" xfId="6" applyNumberFormat="1" applyFont="1" applyBorder="1" applyAlignment="1">
      <alignment horizontal="right" vertical="top"/>
    </xf>
    <xf numFmtId="43" fontId="14" fillId="0" borderId="15" xfId="6" applyFont="1" applyBorder="1" applyAlignment="1">
      <alignment horizontal="left" vertical="top" wrapText="1"/>
    </xf>
    <xf numFmtId="43" fontId="14" fillId="0" borderId="10" xfId="6" applyFont="1" applyBorder="1" applyAlignment="1">
      <alignment horizontal="left" vertical="top" wrapText="1"/>
    </xf>
    <xf numFmtId="4" fontId="14" fillId="0" borderId="34" xfId="6" applyNumberFormat="1" applyFont="1" applyBorder="1" applyAlignment="1">
      <alignment horizontal="right" vertical="top"/>
    </xf>
    <xf numFmtId="2" fontId="14" fillId="0" borderId="11" xfId="6" applyNumberFormat="1" applyFont="1" applyBorder="1" applyAlignment="1">
      <alignment horizontal="right" vertical="top"/>
    </xf>
    <xf numFmtId="43" fontId="14" fillId="0" borderId="4" xfId="6" applyFont="1" applyBorder="1" applyAlignment="1">
      <alignment horizontal="left" vertical="top" wrapText="1"/>
    </xf>
    <xf numFmtId="4" fontId="14" fillId="0" borderId="14" xfId="6" applyNumberFormat="1" applyFont="1" applyBorder="1" applyAlignment="1">
      <alignment horizontal="right" vertical="top"/>
    </xf>
    <xf numFmtId="4" fontId="14" fillId="0" borderId="51" xfId="6" applyNumberFormat="1" applyFont="1" applyBorder="1" applyAlignment="1">
      <alignment horizontal="right" vertical="top"/>
    </xf>
    <xf numFmtId="4" fontId="14" fillId="0" borderId="49" xfId="6" applyNumberFormat="1" applyFont="1" applyBorder="1" applyAlignment="1">
      <alignment horizontal="right" vertical="top"/>
    </xf>
    <xf numFmtId="164" fontId="1" fillId="0" borderId="0" xfId="7" applyNumberFormat="1" applyAlignment="1">
      <alignment horizontal="right"/>
    </xf>
    <xf numFmtId="4" fontId="14" fillId="0" borderId="0" xfId="6" applyNumberFormat="1" applyFont="1" applyBorder="1" applyAlignment="1">
      <alignment horizontal="right" vertical="top"/>
    </xf>
    <xf numFmtId="4" fontId="7" fillId="0" borderId="0" xfId="1" applyNumberFormat="1" applyFont="1" applyFill="1" applyBorder="1" applyAlignment="1">
      <alignment horizontal="right" vertical="center"/>
    </xf>
    <xf numFmtId="43" fontId="5" fillId="0" borderId="0" xfId="2" applyFont="1" applyBorder="1" applyAlignment="1">
      <alignment horizontal="left" vertical="top" wrapText="1"/>
    </xf>
    <xf numFmtId="43" fontId="5" fillId="0" borderId="0" xfId="2" applyFont="1" applyBorder="1" applyAlignment="1">
      <alignment horizontal="center" vertical="top" wrapText="1"/>
    </xf>
    <xf numFmtId="2" fontId="12" fillId="0" borderId="0" xfId="2" applyNumberFormat="1" applyFont="1" applyBorder="1" applyAlignment="1">
      <alignment horizontal="right" vertical="top"/>
    </xf>
    <xf numFmtId="4" fontId="5" fillId="0" borderId="0" xfId="2" applyNumberFormat="1" applyFont="1" applyBorder="1" applyAlignment="1">
      <alignment horizontal="right" vertical="top"/>
    </xf>
    <xf numFmtId="43" fontId="5" fillId="0" borderId="0" xfId="2" applyFont="1" applyBorder="1" applyAlignment="1">
      <alignment vertical="top"/>
    </xf>
    <xf numFmtId="4" fontId="5" fillId="0" borderId="15" xfId="2" applyNumberFormat="1" applyFont="1" applyBorder="1" applyAlignment="1">
      <alignment horizontal="right" vertical="top"/>
    </xf>
    <xf numFmtId="0" fontId="1" fillId="0" borderId="0" xfId="1" applyAlignment="1"/>
    <xf numFmtId="0" fontId="17" fillId="0" borderId="15" xfId="8" applyFont="1" applyBorder="1" applyAlignment="1">
      <alignment vertical="center" wrapText="1"/>
    </xf>
    <xf numFmtId="0" fontId="1" fillId="0" borderId="0" xfId="1" applyAlignment="1">
      <alignment vertical="center"/>
    </xf>
    <xf numFmtId="4" fontId="12" fillId="0" borderId="4" xfId="2" applyNumberFormat="1" applyFont="1" applyBorder="1" applyAlignment="1">
      <alignment horizontal="right" vertical="center"/>
    </xf>
    <xf numFmtId="4" fontId="12" fillId="0" borderId="15" xfId="2" applyNumberFormat="1" applyFont="1" applyBorder="1" applyAlignment="1">
      <alignment horizontal="right" vertical="center"/>
    </xf>
    <xf numFmtId="43" fontId="2" fillId="0" borderId="15" xfId="2" applyFont="1" applyBorder="1" applyAlignment="1">
      <alignment horizontal="center" vertical="center"/>
    </xf>
    <xf numFmtId="169" fontId="8" fillId="0" borderId="15" xfId="2" applyNumberFormat="1" applyFont="1" applyBorder="1" applyAlignment="1">
      <alignment horizontal="center" vertical="center"/>
    </xf>
    <xf numFmtId="170" fontId="11" fillId="0" borderId="27" xfId="2" applyNumberFormat="1" applyFont="1" applyBorder="1" applyAlignment="1">
      <alignment horizontal="center" vertical="center"/>
    </xf>
    <xf numFmtId="43" fontId="12" fillId="0" borderId="8" xfId="2" applyFont="1" applyBorder="1" applyAlignment="1">
      <alignment horizontal="left" vertical="top" wrapText="1"/>
    </xf>
    <xf numFmtId="164" fontId="1" fillId="0" borderId="15" xfId="1" applyNumberFormat="1" applyBorder="1" applyAlignment="1">
      <alignment horizontal="right"/>
    </xf>
    <xf numFmtId="4" fontId="12" fillId="0" borderId="17" xfId="2" applyNumberFormat="1" applyFont="1" applyBorder="1" applyAlignment="1">
      <alignment horizontal="right" vertical="center"/>
    </xf>
    <xf numFmtId="0" fontId="7" fillId="0" borderId="15" xfId="2" applyNumberFormat="1" applyFont="1" applyFill="1" applyBorder="1" applyAlignment="1">
      <alignment horizontal="center" vertical="center"/>
    </xf>
    <xf numFmtId="0" fontId="7" fillId="0" borderId="53" xfId="2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43" fontId="5" fillId="0" borderId="4" xfId="2" applyFont="1" applyFill="1" applyBorder="1" applyAlignment="1">
      <alignment horizontal="center" vertical="center"/>
    </xf>
    <xf numFmtId="43" fontId="1" fillId="0" borderId="0" xfId="2" applyFont="1"/>
    <xf numFmtId="164" fontId="1" fillId="0" borderId="0" xfId="2" applyNumberFormat="1" applyFont="1" applyAlignment="1">
      <alignment horizontal="right"/>
    </xf>
    <xf numFmtId="43" fontId="28" fillId="0" borderId="0" xfId="1" applyNumberFormat="1" applyFont="1" applyFill="1" applyBorder="1" applyAlignment="1" applyProtection="1">
      <alignment horizontal="center" wrapText="1"/>
    </xf>
    <xf numFmtId="0" fontId="28" fillId="0" borderId="0" xfId="1" applyNumberFormat="1" applyFont="1" applyFill="1" applyBorder="1" applyAlignment="1" applyProtection="1">
      <alignment horizontal="center"/>
      <protection locked="0"/>
    </xf>
    <xf numFmtId="186" fontId="28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Font="1"/>
    <xf numFmtId="43" fontId="4" fillId="0" borderId="0" xfId="2" applyFont="1"/>
    <xf numFmtId="164" fontId="4" fillId="0" borderId="0" xfId="2" applyNumberFormat="1" applyFont="1" applyAlignment="1">
      <alignment horizontal="right"/>
    </xf>
    <xf numFmtId="186" fontId="28" fillId="0" borderId="0" xfId="1" applyNumberFormat="1" applyFont="1" applyFill="1" applyBorder="1" applyAlignment="1" applyProtection="1">
      <alignment horizontal="center" wrapText="1"/>
    </xf>
    <xf numFmtId="43" fontId="16" fillId="0" borderId="0" xfId="2" applyFont="1" applyAlignment="1">
      <alignment horizontal="center" vertical="top"/>
    </xf>
    <xf numFmtId="0" fontId="4" fillId="0" borderId="0" xfId="1" applyFont="1" applyBorder="1" applyAlignment="1">
      <alignment horizontal="left" wrapText="1"/>
    </xf>
    <xf numFmtId="43" fontId="1" fillId="0" borderId="0" xfId="2" applyFont="1" applyAlignment="1">
      <alignment wrapText="1"/>
    </xf>
    <xf numFmtId="43" fontId="2" fillId="0" borderId="0" xfId="2" applyFont="1" applyAlignment="1">
      <alignment horizontal="center"/>
    </xf>
    <xf numFmtId="2" fontId="10" fillId="0" borderId="0" xfId="2" applyNumberFormat="1" applyFont="1" applyBorder="1" applyAlignment="1">
      <alignment horizontal="right" vertical="top"/>
    </xf>
    <xf numFmtId="2" fontId="10" fillId="0" borderId="41" xfId="2" applyNumberFormat="1" applyFont="1" applyBorder="1" applyAlignment="1">
      <alignment horizontal="right" vertical="top"/>
    </xf>
    <xf numFmtId="43" fontId="5" fillId="0" borderId="15" xfId="2" applyFont="1" applyBorder="1" applyAlignment="1">
      <alignment horizontal="left" vertical="top" wrapText="1"/>
    </xf>
    <xf numFmtId="4" fontId="12" fillId="0" borderId="0" xfId="2" applyNumberFormat="1" applyFont="1" applyBorder="1" applyAlignment="1">
      <alignment horizontal="right" vertical="top"/>
    </xf>
    <xf numFmtId="2" fontId="15" fillId="0" borderId="41" xfId="2" applyNumberFormat="1" applyFont="1" applyBorder="1" applyAlignment="1">
      <alignment horizontal="right" vertical="top"/>
    </xf>
    <xf numFmtId="2" fontId="15" fillId="0" borderId="41" xfId="2" applyNumberFormat="1" applyFont="1" applyBorder="1" applyAlignment="1">
      <alignment horizontal="right" vertical="center"/>
    </xf>
    <xf numFmtId="43" fontId="12" fillId="0" borderId="17" xfId="2" applyFont="1" applyBorder="1" applyAlignment="1">
      <alignment horizontal="left" vertical="center" wrapText="1"/>
    </xf>
    <xf numFmtId="43" fontId="2" fillId="0" borderId="2" xfId="2" applyFont="1" applyBorder="1" applyAlignment="1">
      <alignment horizontal="center" vertical="center"/>
    </xf>
    <xf numFmtId="43" fontId="2" fillId="0" borderId="20" xfId="2" applyFont="1" applyBorder="1" applyAlignment="1">
      <alignment horizontal="center" vertical="center"/>
    </xf>
    <xf numFmtId="4" fontId="9" fillId="0" borderId="0" xfId="2" applyNumberFormat="1" applyFont="1" applyBorder="1" applyAlignment="1">
      <alignment horizontal="right" vertical="top"/>
    </xf>
    <xf numFmtId="2" fontId="10" fillId="0" borderId="41" xfId="2" applyNumberFormat="1" applyFont="1" applyBorder="1" applyAlignment="1">
      <alignment horizontal="right" vertical="center"/>
    </xf>
    <xf numFmtId="4" fontId="9" fillId="0" borderId="10" xfId="2" applyNumberFormat="1" applyFont="1" applyBorder="1" applyAlignment="1">
      <alignment horizontal="right" vertical="center"/>
    </xf>
    <xf numFmtId="43" fontId="9" fillId="0" borderId="25" xfId="2" applyFont="1" applyBorder="1" applyAlignment="1">
      <alignment horizontal="left" vertical="center" wrapText="1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15" xfId="2" applyNumberFormat="1" applyFont="1" applyFill="1" applyBorder="1" applyAlignment="1">
      <alignment horizontal="center" vertical="center"/>
    </xf>
    <xf numFmtId="0" fontId="1" fillId="0" borderId="0" xfId="1" applyBorder="1" applyAlignment="1">
      <alignment wrapText="1"/>
    </xf>
    <xf numFmtId="164" fontId="5" fillId="0" borderId="0" xfId="2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Border="1" applyAlignment="1" applyProtection="1">
      <alignment horizontal="left"/>
      <protection locked="0"/>
    </xf>
    <xf numFmtId="0" fontId="29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1" applyBorder="1"/>
    <xf numFmtId="0" fontId="2" fillId="0" borderId="0" xfId="1" applyFont="1" applyBorder="1" applyAlignment="1">
      <alignment horizontal="center"/>
    </xf>
    <xf numFmtId="164" fontId="5" fillId="0" borderId="0" xfId="2" applyNumberFormat="1" applyFont="1" applyBorder="1" applyAlignment="1">
      <alignment horizontal="right" vertical="top"/>
    </xf>
    <xf numFmtId="43" fontId="5" fillId="0" borderId="0" xfId="2" applyFont="1" applyBorder="1" applyAlignment="1">
      <alignment horizontal="right" vertical="top" wrapText="1"/>
    </xf>
    <xf numFmtId="4" fontId="9" fillId="0" borderId="4" xfId="2" applyNumberFormat="1" applyFont="1" applyBorder="1" applyAlignment="1">
      <alignment horizontal="right" vertical="top"/>
    </xf>
    <xf numFmtId="43" fontId="9" fillId="0" borderId="4" xfId="2" applyFont="1" applyFill="1" applyBorder="1" applyAlignment="1">
      <alignment horizontal="left" vertical="top" wrapText="1"/>
    </xf>
    <xf numFmtId="0" fontId="30" fillId="0" borderId="0" xfId="1" applyFont="1" applyAlignment="1">
      <alignment horizontal="center"/>
    </xf>
    <xf numFmtId="0" fontId="1" fillId="0" borderId="0" xfId="1" applyBorder="1" applyAlignment="1"/>
    <xf numFmtId="164" fontId="5" fillId="0" borderId="0" xfId="2" applyNumberFormat="1" applyFont="1" applyAlignment="1">
      <alignment horizontal="right" vertical="top"/>
    </xf>
    <xf numFmtId="2" fontId="7" fillId="0" borderId="15" xfId="2" applyNumberFormat="1" applyFont="1" applyBorder="1" applyAlignment="1">
      <alignment horizontal="right" vertical="top"/>
    </xf>
    <xf numFmtId="2" fontId="14" fillId="0" borderId="15" xfId="2" applyNumberFormat="1" applyFont="1" applyBorder="1" applyAlignment="1">
      <alignment horizontal="right" vertical="top"/>
    </xf>
    <xf numFmtId="4" fontId="14" fillId="0" borderId="6" xfId="2" applyNumberFormat="1" applyFont="1" applyBorder="1" applyAlignment="1">
      <alignment horizontal="right" vertical="top"/>
    </xf>
    <xf numFmtId="43" fontId="14" fillId="0" borderId="15" xfId="2" applyFont="1" applyBorder="1" applyAlignment="1">
      <alignment horizontal="left" vertical="center" wrapText="1"/>
    </xf>
    <xf numFmtId="168" fontId="14" fillId="0" borderId="15" xfId="2" applyNumberFormat="1" applyFont="1" applyBorder="1" applyAlignment="1">
      <alignment horizontal="center" vertical="center" wrapText="1"/>
    </xf>
    <xf numFmtId="43" fontId="17" fillId="0" borderId="15" xfId="2" applyFont="1" applyBorder="1" applyAlignment="1">
      <alignment horizontal="center"/>
    </xf>
    <xf numFmtId="4" fontId="14" fillId="0" borderId="14" xfId="2" applyNumberFormat="1" applyFont="1" applyBorder="1" applyAlignment="1">
      <alignment horizontal="right" vertical="top"/>
    </xf>
    <xf numFmtId="4" fontId="14" fillId="0" borderId="4" xfId="2" applyNumberFormat="1" applyFont="1" applyBorder="1" applyAlignment="1">
      <alignment horizontal="right" vertical="top"/>
    </xf>
    <xf numFmtId="4" fontId="14" fillId="0" borderId="9" xfId="2" applyNumberFormat="1" applyFont="1" applyBorder="1" applyAlignment="1">
      <alignment horizontal="right" vertical="top"/>
    </xf>
    <xf numFmtId="43" fontId="17" fillId="0" borderId="8" xfId="2" applyFont="1" applyBorder="1" applyAlignment="1">
      <alignment horizontal="center"/>
    </xf>
    <xf numFmtId="4" fontId="17" fillId="0" borderId="6" xfId="2" applyNumberFormat="1" applyFont="1" applyBorder="1" applyAlignment="1">
      <alignment horizontal="right" vertical="top"/>
    </xf>
    <xf numFmtId="0" fontId="14" fillId="0" borderId="15" xfId="3" applyNumberFormat="1" applyFont="1" applyBorder="1" applyAlignment="1">
      <alignment horizontal="left" vertical="top" wrapText="1"/>
    </xf>
    <xf numFmtId="167" fontId="14" fillId="0" borderId="21" xfId="2" applyNumberFormat="1" applyFont="1" applyBorder="1" applyAlignment="1">
      <alignment horizontal="center" vertical="top"/>
    </xf>
    <xf numFmtId="2" fontId="14" fillId="0" borderId="24" xfId="2" applyNumberFormat="1" applyFont="1" applyBorder="1" applyAlignment="1">
      <alignment horizontal="right" vertical="top"/>
    </xf>
    <xf numFmtId="4" fontId="14" fillId="0" borderId="10" xfId="2" applyNumberFormat="1" applyFont="1" applyBorder="1" applyAlignment="1">
      <alignment horizontal="right" vertical="top"/>
    </xf>
    <xf numFmtId="43" fontId="17" fillId="0" borderId="20" xfId="2" applyFont="1" applyBorder="1" applyAlignment="1">
      <alignment horizontal="center"/>
    </xf>
    <xf numFmtId="0" fontId="17" fillId="0" borderId="15" xfId="9" applyFont="1" applyBorder="1" applyAlignment="1">
      <alignment horizontal="center" vertical="center"/>
    </xf>
    <xf numFmtId="43" fontId="17" fillId="0" borderId="27" xfId="2" applyFont="1" applyBorder="1" applyAlignment="1">
      <alignment horizontal="center"/>
    </xf>
    <xf numFmtId="4" fontId="7" fillId="0" borderId="15" xfId="2" applyNumberFormat="1" applyFont="1" applyBorder="1" applyAlignment="1">
      <alignment horizontal="right" vertical="top"/>
    </xf>
    <xf numFmtId="43" fontId="7" fillId="0" borderId="15" xfId="2" applyFont="1" applyBorder="1" applyAlignment="1">
      <alignment horizontal="left" vertical="top" wrapText="1"/>
    </xf>
    <xf numFmtId="169" fontId="5" fillId="0" borderId="15" xfId="2" applyNumberFormat="1" applyFont="1" applyBorder="1" applyAlignment="1">
      <alignment horizontal="center" vertical="top"/>
    </xf>
    <xf numFmtId="0" fontId="6" fillId="0" borderId="12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left"/>
      <protection locked="0"/>
    </xf>
    <xf numFmtId="164" fontId="4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1" applyNumberFormat="1" applyFont="1" applyFill="1" applyBorder="1" applyAlignment="1" applyProtection="1">
      <alignment horizontal="center"/>
      <protection locked="0"/>
    </xf>
    <xf numFmtId="2" fontId="7" fillId="0" borderId="0" xfId="2" applyNumberFormat="1" applyFont="1" applyBorder="1" applyAlignment="1">
      <alignment horizontal="center" vertical="top"/>
    </xf>
    <xf numFmtId="43" fontId="14" fillId="0" borderId="15" xfId="2" applyFont="1" applyBorder="1" applyAlignment="1">
      <alignment horizontal="left" vertical="top" wrapText="1"/>
    </xf>
    <xf numFmtId="167" fontId="16" fillId="0" borderId="15" xfId="2" applyNumberFormat="1" applyFont="1" applyBorder="1" applyAlignment="1">
      <alignment horizontal="center" vertical="top"/>
    </xf>
    <xf numFmtId="43" fontId="14" fillId="0" borderId="8" xfId="2" applyFont="1" applyBorder="1" applyAlignment="1">
      <alignment horizontal="left" vertical="top" wrapText="1"/>
    </xf>
    <xf numFmtId="170" fontId="16" fillId="0" borderId="8" xfId="2" applyNumberFormat="1" applyFont="1" applyBorder="1" applyAlignment="1">
      <alignment horizontal="center" vertical="top"/>
    </xf>
    <xf numFmtId="167" fontId="16" fillId="0" borderId="21" xfId="2" applyNumberFormat="1" applyFont="1" applyBorder="1" applyAlignment="1">
      <alignment horizontal="center" vertical="top"/>
    </xf>
    <xf numFmtId="43" fontId="14" fillId="0" borderId="24" xfId="2" applyFont="1" applyBorder="1" applyAlignment="1">
      <alignment horizontal="left" vertical="top" wrapText="1"/>
    </xf>
    <xf numFmtId="170" fontId="16" fillId="0" borderId="27" xfId="2" applyNumberFormat="1" applyFont="1" applyBorder="1" applyAlignment="1">
      <alignment horizontal="center" vertical="top"/>
    </xf>
    <xf numFmtId="0" fontId="1" fillId="0" borderId="0" xfId="1" applyFont="1" applyAlignment="1"/>
    <xf numFmtId="43" fontId="4" fillId="0" borderId="0" xfId="1" applyNumberFormat="1" applyFont="1" applyFill="1" applyBorder="1" applyAlignment="1" applyProtection="1">
      <alignment horizontal="center" wrapText="1"/>
    </xf>
    <xf numFmtId="0" fontId="6" fillId="0" borderId="0" xfId="1" applyFont="1" applyAlignment="1">
      <alignment horizontal="center"/>
    </xf>
    <xf numFmtId="164" fontId="1" fillId="0" borderId="0" xfId="1" applyNumberFormat="1" applyFont="1" applyAlignment="1">
      <alignment horizontal="right"/>
    </xf>
    <xf numFmtId="2" fontId="4" fillId="0" borderId="0" xfId="2" applyNumberFormat="1" applyFont="1" applyBorder="1" applyAlignment="1">
      <alignment horizontal="left"/>
    </xf>
    <xf numFmtId="49" fontId="33" fillId="0" borderId="15" xfId="14" applyNumberFormat="1" applyFont="1" applyBorder="1" applyAlignment="1">
      <alignment horizontal="center" vertical="center"/>
    </xf>
    <xf numFmtId="0" fontId="33" fillId="0" borderId="15" xfId="13" applyFont="1" applyBorder="1" applyAlignment="1">
      <alignment horizontal="center" vertical="center" wrapText="1"/>
    </xf>
    <xf numFmtId="0" fontId="33" fillId="5" borderId="15" xfId="13" applyFont="1" applyFill="1" applyBorder="1" applyAlignment="1">
      <alignment horizontal="center" vertical="center" wrapText="1"/>
    </xf>
    <xf numFmtId="0" fontId="33" fillId="0" borderId="0" xfId="13" applyFont="1" applyBorder="1"/>
    <xf numFmtId="0" fontId="32" fillId="0" borderId="0" xfId="13"/>
    <xf numFmtId="43" fontId="4" fillId="0" borderId="15" xfId="6" applyFont="1" applyBorder="1" applyAlignment="1">
      <alignment horizontal="center"/>
    </xf>
    <xf numFmtId="43" fontId="4" fillId="0" borderId="8" xfId="6" applyFont="1" applyBorder="1" applyAlignment="1">
      <alignment horizontal="center"/>
    </xf>
    <xf numFmtId="43" fontId="4" fillId="0" borderId="27" xfId="6" applyFont="1" applyBorder="1" applyAlignment="1">
      <alignment horizontal="center"/>
    </xf>
    <xf numFmtId="43" fontId="4" fillId="0" borderId="0" xfId="6" applyFont="1" applyBorder="1" applyAlignment="1">
      <alignment horizontal="center"/>
    </xf>
    <xf numFmtId="0" fontId="17" fillId="0" borderId="15" xfId="16" applyFont="1" applyBorder="1" applyAlignment="1">
      <alignment vertical="center" wrapText="1"/>
    </xf>
    <xf numFmtId="169" fontId="25" fillId="0" borderId="27" xfId="6" applyNumberFormat="1" applyFont="1" applyBorder="1" applyAlignment="1">
      <alignment horizontal="center" vertical="top"/>
    </xf>
    <xf numFmtId="170" fontId="22" fillId="0" borderId="27" xfId="6" applyNumberFormat="1" applyFont="1" applyBorder="1" applyAlignment="1">
      <alignment horizontal="center" vertical="top"/>
    </xf>
    <xf numFmtId="168" fontId="22" fillId="0" borderId="7" xfId="6" applyNumberFormat="1" applyFont="1" applyBorder="1" applyAlignment="1">
      <alignment horizontal="center" vertical="top"/>
    </xf>
    <xf numFmtId="170" fontId="22" fillId="0" borderId="15" xfId="6" applyNumberFormat="1" applyFont="1" applyBorder="1" applyAlignment="1">
      <alignment horizontal="center" vertical="top"/>
    </xf>
    <xf numFmtId="168" fontId="22" fillId="0" borderId="48" xfId="6" applyNumberFormat="1" applyFont="1" applyBorder="1" applyAlignment="1">
      <alignment horizontal="center" vertical="top"/>
    </xf>
    <xf numFmtId="168" fontId="22" fillId="0" borderId="2" xfId="6" applyNumberFormat="1" applyFont="1" applyBorder="1" applyAlignment="1">
      <alignment horizontal="center" vertical="top"/>
    </xf>
    <xf numFmtId="170" fontId="22" fillId="0" borderId="8" xfId="6" applyNumberFormat="1" applyFont="1" applyBorder="1" applyAlignment="1">
      <alignment horizontal="center" vertical="top"/>
    </xf>
    <xf numFmtId="43" fontId="4" fillId="0" borderId="21" xfId="6" applyFont="1" applyBorder="1" applyAlignment="1">
      <alignment horizontal="center"/>
    </xf>
    <xf numFmtId="168" fontId="22" fillId="0" borderId="15" xfId="6" applyNumberFormat="1" applyFont="1" applyBorder="1" applyAlignment="1">
      <alignment horizontal="center" vertical="top"/>
    </xf>
    <xf numFmtId="168" fontId="22" fillId="0" borderId="20" xfId="6" applyNumberFormat="1" applyFont="1" applyBorder="1" applyAlignment="1">
      <alignment horizontal="center" vertical="top"/>
    </xf>
    <xf numFmtId="168" fontId="22" fillId="0" borderId="21" xfId="6" applyNumberFormat="1" applyFont="1" applyBorder="1" applyAlignment="1">
      <alignment horizontal="center" vertical="top"/>
    </xf>
    <xf numFmtId="169" fontId="25" fillId="0" borderId="15" xfId="6" applyNumberFormat="1" applyFont="1" applyBorder="1" applyAlignment="1">
      <alignment horizontal="center" vertical="top"/>
    </xf>
    <xf numFmtId="168" fontId="22" fillId="0" borderId="0" xfId="6" applyNumberFormat="1" applyFont="1" applyBorder="1" applyAlignment="1">
      <alignment horizontal="center" vertical="top"/>
    </xf>
    <xf numFmtId="164" fontId="17" fillId="0" borderId="0" xfId="7" applyNumberFormat="1" applyFont="1" applyAlignment="1">
      <alignment horizontal="right"/>
    </xf>
    <xf numFmtId="186" fontId="3" fillId="0" borderId="0" xfId="1" applyNumberFormat="1" applyFont="1" applyFill="1" applyBorder="1" applyAlignment="1" applyProtection="1">
      <alignment horizontal="center" wrapText="1"/>
    </xf>
    <xf numFmtId="4" fontId="19" fillId="0" borderId="8" xfId="2" applyNumberFormat="1" applyFont="1" applyBorder="1" applyAlignment="1">
      <alignment horizontal="right" vertical="top"/>
    </xf>
    <xf numFmtId="169" fontId="9" fillId="0" borderId="15" xfId="3" applyNumberFormat="1" applyFont="1" applyBorder="1" applyAlignment="1">
      <alignment horizontal="center" vertical="center" wrapText="1"/>
    </xf>
    <xf numFmtId="170" fontId="12" fillId="0" borderId="15" xfId="3" applyNumberFormat="1" applyFont="1" applyBorder="1" applyAlignment="1">
      <alignment horizontal="center" vertical="center" wrapText="1"/>
    </xf>
    <xf numFmtId="0" fontId="39" fillId="0" borderId="0" xfId="17" applyFont="1" applyAlignment="1">
      <alignment horizontal="center" vertical="center" wrapText="1"/>
    </xf>
    <xf numFmtId="0" fontId="40" fillId="0" borderId="0" xfId="17" applyFont="1" applyAlignment="1">
      <alignment horizontal="center" vertical="center" wrapText="1"/>
    </xf>
    <xf numFmtId="0" fontId="39" fillId="0" borderId="0" xfId="17" applyFont="1" applyAlignment="1">
      <alignment vertical="center" wrapText="1"/>
    </xf>
    <xf numFmtId="0" fontId="17" fillId="0" borderId="0" xfId="1" applyFont="1" applyBorder="1" applyAlignment="1">
      <alignment wrapText="1"/>
    </xf>
    <xf numFmtId="0" fontId="31" fillId="0" borderId="0" xfId="17"/>
    <xf numFmtId="0" fontId="23" fillId="0" borderId="0" xfId="17" applyFont="1" applyAlignment="1">
      <alignment horizontal="center" vertical="center" wrapText="1"/>
    </xf>
    <xf numFmtId="0" fontId="23" fillId="0" borderId="0" xfId="17" applyFont="1" applyAlignment="1">
      <alignment vertical="center" wrapText="1"/>
    </xf>
    <xf numFmtId="0" fontId="39" fillId="0" borderId="0" xfId="17" applyFont="1"/>
    <xf numFmtId="0" fontId="43" fillId="0" borderId="15" xfId="17" applyFont="1" applyBorder="1" applyAlignment="1">
      <alignment horizontal="center" vertical="center" wrapText="1"/>
    </xf>
    <xf numFmtId="165" fontId="9" fillId="0" borderId="15" xfId="3" applyNumberFormat="1" applyFont="1" applyBorder="1" applyAlignment="1">
      <alignment horizontal="center" vertical="center" wrapText="1"/>
    </xf>
    <xf numFmtId="43" fontId="40" fillId="0" borderId="15" xfId="3" applyFont="1" applyBorder="1" applyAlignment="1">
      <alignment horizontal="center" vertical="center" wrapText="1"/>
    </xf>
    <xf numFmtId="4" fontId="9" fillId="0" borderId="15" xfId="3" applyNumberFormat="1" applyFont="1" applyBorder="1" applyAlignment="1">
      <alignment vertical="center" wrapText="1"/>
    </xf>
    <xf numFmtId="2" fontId="10" fillId="0" borderId="15" xfId="3" applyNumberFormat="1" applyFont="1" applyBorder="1" applyAlignment="1">
      <alignment horizontal="right" vertical="center" wrapText="1"/>
    </xf>
    <xf numFmtId="4" fontId="10" fillId="0" borderId="15" xfId="3" applyNumberFormat="1" applyFont="1" applyBorder="1" applyAlignment="1">
      <alignment vertical="center" wrapText="1"/>
    </xf>
    <xf numFmtId="0" fontId="40" fillId="0" borderId="0" xfId="17" applyFont="1"/>
    <xf numFmtId="166" fontId="15" fillId="0" borderId="15" xfId="3" applyNumberFormat="1" applyFont="1" applyBorder="1" applyAlignment="1">
      <alignment horizontal="center" vertical="center" wrapText="1"/>
    </xf>
    <xf numFmtId="4" fontId="23" fillId="0" borderId="15" xfId="3" applyNumberFormat="1" applyFont="1" applyBorder="1" applyAlignment="1">
      <alignment vertical="center"/>
    </xf>
    <xf numFmtId="4" fontId="15" fillId="0" borderId="15" xfId="3" applyNumberFormat="1" applyFont="1" applyBorder="1" applyAlignment="1">
      <alignment vertical="center" wrapText="1"/>
    </xf>
    <xf numFmtId="4" fontId="12" fillId="0" borderId="15" xfId="2" applyNumberFormat="1" applyFont="1" applyBorder="1" applyAlignment="1">
      <alignment horizontal="right" vertical="center" wrapText="1"/>
    </xf>
    <xf numFmtId="168" fontId="12" fillId="0" borderId="15" xfId="2" applyNumberFormat="1" applyFont="1" applyBorder="1" applyAlignment="1">
      <alignment horizontal="center" vertical="center" wrapText="1"/>
    </xf>
    <xf numFmtId="4" fontId="15" fillId="0" borderId="15" xfId="3" applyNumberFormat="1" applyFont="1" applyBorder="1" applyAlignment="1">
      <alignment horizontal="right" vertical="center" wrapText="1"/>
    </xf>
    <xf numFmtId="2" fontId="15" fillId="0" borderId="15" xfId="3" applyNumberFormat="1" applyFont="1" applyBorder="1" applyAlignment="1">
      <alignment horizontal="right" vertical="center" wrapText="1"/>
    </xf>
    <xf numFmtId="4" fontId="39" fillId="0" borderId="15" xfId="17" applyNumberFormat="1" applyFont="1" applyBorder="1" applyAlignment="1">
      <alignment vertical="center" wrapText="1"/>
    </xf>
    <xf numFmtId="0" fontId="39" fillId="0" borderId="15" xfId="17" applyFont="1" applyBorder="1" applyAlignment="1">
      <alignment vertical="center" wrapText="1"/>
    </xf>
    <xf numFmtId="4" fontId="15" fillId="0" borderId="15" xfId="2" applyNumberFormat="1" applyFont="1" applyBorder="1" applyAlignment="1">
      <alignment vertical="center" wrapText="1"/>
    </xf>
    <xf numFmtId="4" fontId="12" fillId="0" borderId="15" xfId="3" applyNumberFormat="1" applyFont="1" applyBorder="1" applyAlignment="1">
      <alignment vertical="center" wrapText="1"/>
    </xf>
    <xf numFmtId="169" fontId="12" fillId="0" borderId="15" xfId="3" applyNumberFormat="1" applyFont="1" applyBorder="1" applyAlignment="1">
      <alignment horizontal="center" vertical="center" wrapText="1"/>
    </xf>
    <xf numFmtId="170" fontId="15" fillId="0" borderId="15" xfId="3" applyNumberFormat="1" applyFont="1" applyBorder="1" applyAlignment="1">
      <alignment horizontal="center" vertical="center" wrapText="1"/>
    </xf>
    <xf numFmtId="43" fontId="15" fillId="0" borderId="15" xfId="2" applyFont="1" applyBorder="1" applyAlignment="1">
      <alignment horizontal="left" vertical="center" wrapText="1"/>
    </xf>
    <xf numFmtId="187" fontId="12" fillId="0" borderId="15" xfId="3" applyNumberFormat="1" applyFont="1" applyBorder="1" applyAlignment="1">
      <alignment vertical="center" wrapText="1"/>
    </xf>
    <xf numFmtId="168" fontId="12" fillId="0" borderId="15" xfId="2" applyNumberFormat="1" applyFont="1" applyBorder="1" applyAlignment="1">
      <alignment horizontal="left" vertical="center" wrapText="1"/>
    </xf>
    <xf numFmtId="0" fontId="39" fillId="0" borderId="15" xfId="17" applyFont="1" applyBorder="1"/>
    <xf numFmtId="187" fontId="9" fillId="0" borderId="15" xfId="3" applyNumberFormat="1" applyFont="1" applyBorder="1" applyAlignment="1">
      <alignment vertical="center" wrapText="1"/>
    </xf>
    <xf numFmtId="169" fontId="15" fillId="0" borderId="15" xfId="3" applyNumberFormat="1" applyFont="1" applyBorder="1" applyAlignment="1">
      <alignment horizontal="center" vertical="center" wrapText="1"/>
    </xf>
    <xf numFmtId="4" fontId="19" fillId="0" borderId="15" xfId="2" applyNumberFormat="1" applyFont="1" applyBorder="1" applyAlignment="1">
      <alignment horizontal="right" vertical="center" wrapText="1"/>
    </xf>
    <xf numFmtId="43" fontId="9" fillId="0" borderId="23" xfId="2" applyFont="1" applyFill="1" applyBorder="1" applyAlignment="1">
      <alignment horizontal="left" vertical="center" wrapText="1"/>
    </xf>
    <xf numFmtId="4" fontId="10" fillId="0" borderId="23" xfId="2" applyNumberFormat="1" applyFont="1" applyBorder="1" applyAlignment="1">
      <alignment horizontal="right" vertical="center"/>
    </xf>
    <xf numFmtId="0" fontId="40" fillId="0" borderId="15" xfId="17" applyFont="1" applyBorder="1" applyAlignment="1">
      <alignment vertical="center" wrapText="1"/>
    </xf>
    <xf numFmtId="43" fontId="12" fillId="0" borderId="29" xfId="2" applyFont="1" applyFill="1" applyBorder="1" applyAlignment="1">
      <alignment horizontal="left" vertical="top" wrapText="1"/>
    </xf>
    <xf numFmtId="4" fontId="12" fillId="0" borderId="29" xfId="2" applyNumberFormat="1" applyFont="1" applyBorder="1" applyAlignment="1">
      <alignment horizontal="right" vertical="center"/>
    </xf>
    <xf numFmtId="43" fontId="9" fillId="0" borderId="34" xfId="2" applyFont="1" applyBorder="1" applyAlignment="1">
      <alignment horizontal="left" vertical="top" wrapText="1"/>
    </xf>
    <xf numFmtId="2" fontId="10" fillId="0" borderId="15" xfId="3" applyNumberFormat="1" applyFont="1" applyBorder="1" applyAlignment="1">
      <alignment horizontal="right" vertical="top" wrapText="1"/>
    </xf>
    <xf numFmtId="43" fontId="9" fillId="0" borderId="15" xfId="2" applyFont="1" applyFill="1" applyBorder="1" applyAlignment="1">
      <alignment horizontal="left" vertical="center" wrapText="1"/>
    </xf>
    <xf numFmtId="4" fontId="10" fillId="0" borderId="15" xfId="3" applyNumberFormat="1" applyFont="1" applyBorder="1" applyAlignment="1">
      <alignment horizontal="right" vertical="center" wrapText="1"/>
    </xf>
    <xf numFmtId="43" fontId="15" fillId="0" borderId="15" xfId="3" applyFont="1" applyFill="1" applyBorder="1" applyAlignment="1">
      <alignment horizontal="left" vertical="center" wrapText="1"/>
    </xf>
    <xf numFmtId="4" fontId="15" fillId="0" borderId="15" xfId="3" applyNumberFormat="1" applyFont="1" applyFill="1" applyBorder="1" applyAlignment="1">
      <alignment horizontal="right" vertical="center" wrapText="1"/>
    </xf>
    <xf numFmtId="4" fontId="10" fillId="0" borderId="15" xfId="3" applyNumberFormat="1" applyFont="1" applyBorder="1" applyAlignment="1">
      <alignment vertical="top" wrapText="1"/>
    </xf>
    <xf numFmtId="4" fontId="9" fillId="0" borderId="15" xfId="3" applyNumberFormat="1" applyFont="1" applyBorder="1" applyAlignment="1">
      <alignment horizontal="right" vertical="center" wrapText="1"/>
    </xf>
    <xf numFmtId="0" fontId="39" fillId="0" borderId="0" xfId="17" applyFont="1" applyBorder="1"/>
    <xf numFmtId="49" fontId="42" fillId="0" borderId="15" xfId="3" applyNumberFormat="1" applyFont="1" applyBorder="1" applyAlignment="1">
      <alignment horizontal="center" vertical="center" wrapText="1"/>
    </xf>
    <xf numFmtId="4" fontId="15" fillId="0" borderId="15" xfId="2" applyNumberFormat="1" applyFont="1" applyBorder="1" applyAlignment="1">
      <alignment horizontal="right" vertical="center" wrapText="1"/>
    </xf>
    <xf numFmtId="167" fontId="12" fillId="0" borderId="15" xfId="2" applyNumberFormat="1" applyFont="1" applyBorder="1" applyAlignment="1">
      <alignment horizontal="center" vertical="center" wrapText="1"/>
    </xf>
    <xf numFmtId="187" fontId="10" fillId="0" borderId="15" xfId="3" applyNumberFormat="1" applyFont="1" applyBorder="1" applyAlignment="1">
      <alignment vertical="center" wrapText="1"/>
    </xf>
    <xf numFmtId="49" fontId="40" fillId="0" borderId="15" xfId="3" applyNumberFormat="1" applyFont="1" applyBorder="1" applyAlignment="1">
      <alignment horizontal="center" vertical="center" wrapText="1"/>
    </xf>
    <xf numFmtId="4" fontId="39" fillId="0" borderId="0" xfId="17" applyNumberFormat="1" applyFont="1"/>
    <xf numFmtId="43" fontId="15" fillId="0" borderId="15" xfId="3" applyFont="1" applyBorder="1" applyAlignment="1">
      <alignment horizontal="left" vertical="top" wrapText="1"/>
    </xf>
    <xf numFmtId="0" fontId="10" fillId="0" borderId="15" xfId="19" applyFont="1" applyBorder="1" applyAlignment="1">
      <alignment horizontal="left" vertical="center" wrapText="1"/>
    </xf>
    <xf numFmtId="4" fontId="7" fillId="0" borderId="15" xfId="3" applyNumberFormat="1" applyFont="1" applyFill="1" applyBorder="1" applyAlignment="1">
      <alignment vertical="center" wrapText="1"/>
    </xf>
    <xf numFmtId="0" fontId="39" fillId="0" borderId="0" xfId="17" applyFont="1" applyFill="1"/>
    <xf numFmtId="0" fontId="39" fillId="0" borderId="0" xfId="17" applyFont="1" applyAlignment="1">
      <alignment horizontal="center" vertical="center"/>
    </xf>
    <xf numFmtId="0" fontId="40" fillId="0" borderId="0" xfId="17" applyFont="1" applyAlignment="1">
      <alignment horizontal="center" vertical="center"/>
    </xf>
    <xf numFmtId="0" fontId="39" fillId="0" borderId="0" xfId="17" applyFont="1" applyAlignment="1">
      <alignment vertical="center"/>
    </xf>
    <xf numFmtId="4" fontId="39" fillId="0" borderId="0" xfId="17" applyNumberFormat="1" applyFont="1" applyAlignment="1">
      <alignment vertical="center"/>
    </xf>
    <xf numFmtId="0" fontId="39" fillId="0" borderId="0" xfId="17" applyFont="1" applyAlignment="1">
      <alignment horizontal="right"/>
    </xf>
    <xf numFmtId="4" fontId="15" fillId="0" borderId="0" xfId="3" applyNumberFormat="1" applyFont="1" applyBorder="1" applyAlignment="1">
      <alignment vertical="center" wrapText="1"/>
    </xf>
    <xf numFmtId="0" fontId="36" fillId="0" borderId="0" xfId="17" applyFont="1" applyAlignment="1">
      <alignment horizontal="center" vertical="center"/>
    </xf>
    <xf numFmtId="0" fontId="35" fillId="0" borderId="0" xfId="17" applyFont="1" applyAlignment="1">
      <alignment horizontal="center" vertical="center"/>
    </xf>
    <xf numFmtId="0" fontId="44" fillId="0" borderId="0" xfId="17" applyFont="1" applyAlignment="1">
      <alignment vertical="center" wrapText="1"/>
    </xf>
    <xf numFmtId="0" fontId="44" fillId="0" borderId="0" xfId="17" applyFont="1" applyAlignment="1">
      <alignment vertical="center"/>
    </xf>
    <xf numFmtId="0" fontId="44" fillId="0" borderId="0" xfId="17" applyFont="1"/>
    <xf numFmtId="0" fontId="31" fillId="0" borderId="0" xfId="17" applyAlignment="1">
      <alignment horizontal="right"/>
    </xf>
    <xf numFmtId="2" fontId="5" fillId="0" borderId="15" xfId="2" applyNumberFormat="1" applyFont="1" applyBorder="1" applyAlignment="1">
      <alignment horizontal="right" vertical="center"/>
    </xf>
    <xf numFmtId="2" fontId="5" fillId="0" borderId="15" xfId="6" applyNumberFormat="1" applyFont="1" applyBorder="1" applyAlignment="1">
      <alignment horizontal="right" vertical="center"/>
    </xf>
    <xf numFmtId="0" fontId="33" fillId="0" borderId="15" xfId="13" applyFont="1" applyBorder="1" applyAlignment="1">
      <alignment horizontal="center" vertical="center"/>
    </xf>
    <xf numFmtId="43" fontId="17" fillId="0" borderId="6" xfId="2" applyFont="1" applyBorder="1" applyAlignment="1">
      <alignment horizontal="left" vertical="top" wrapText="1"/>
    </xf>
    <xf numFmtId="43" fontId="2" fillId="0" borderId="0" xfId="23" applyFont="1" applyBorder="1" applyAlignment="1">
      <alignment horizontal="center"/>
    </xf>
    <xf numFmtId="43" fontId="5" fillId="0" borderId="0" xfId="23" applyFont="1" applyBorder="1" applyAlignment="1">
      <alignment horizontal="right" vertical="top" wrapText="1"/>
    </xf>
    <xf numFmtId="164" fontId="5" fillId="0" borderId="0" xfId="23" applyNumberFormat="1" applyFont="1" applyAlignment="1">
      <alignment horizontal="right" vertical="top"/>
    </xf>
    <xf numFmtId="164" fontId="1" fillId="0" borderId="0" xfId="24" applyNumberFormat="1" applyFont="1" applyAlignment="1">
      <alignment horizontal="right"/>
    </xf>
    <xf numFmtId="0" fontId="4" fillId="0" borderId="0" xfId="24" applyNumberFormat="1" applyFont="1" applyFill="1" applyBorder="1" applyAlignment="1" applyProtection="1">
      <alignment horizontal="right" wrapText="1"/>
    </xf>
    <xf numFmtId="2" fontId="4" fillId="0" borderId="0" xfId="23" applyNumberFormat="1" applyFont="1" applyBorder="1" applyAlignment="1">
      <alignment horizontal="left"/>
    </xf>
    <xf numFmtId="0" fontId="1" fillId="0" borderId="0" xfId="24" applyFont="1"/>
    <xf numFmtId="2" fontId="7" fillId="0" borderId="0" xfId="23" applyNumberFormat="1" applyFont="1" applyBorder="1" applyAlignment="1">
      <alignment horizontal="center" vertical="top"/>
    </xf>
    <xf numFmtId="0" fontId="6" fillId="0" borderId="0" xfId="24" applyFont="1" applyAlignment="1">
      <alignment horizontal="center"/>
    </xf>
    <xf numFmtId="0" fontId="1" fillId="0" borderId="0" xfId="24" applyFont="1" applyAlignment="1"/>
    <xf numFmtId="43" fontId="4" fillId="0" borderId="0" xfId="24" applyNumberFormat="1" applyFont="1" applyFill="1" applyBorder="1" applyAlignment="1" applyProtection="1">
      <alignment horizontal="center" wrapText="1"/>
    </xf>
    <xf numFmtId="0" fontId="2" fillId="0" borderId="0" xfId="24" applyNumberFormat="1" applyFont="1" applyFill="1" applyBorder="1" applyAlignment="1" applyProtection="1">
      <alignment horizontal="center"/>
      <protection locked="0"/>
    </xf>
    <xf numFmtId="0" fontId="6" fillId="0" borderId="0" xfId="24" applyNumberFormat="1" applyFont="1" applyFill="1" applyBorder="1" applyAlignment="1" applyProtection="1">
      <alignment horizontal="center"/>
      <protection locked="0"/>
    </xf>
    <xf numFmtId="0" fontId="4" fillId="0" borderId="0" xfId="24" applyNumberFormat="1" applyFont="1" applyFill="1" applyBorder="1" applyAlignment="1" applyProtection="1">
      <alignment horizontal="left"/>
      <protection locked="0"/>
    </xf>
    <xf numFmtId="164" fontId="4" fillId="0" borderId="0" xfId="24" applyNumberFormat="1" applyFont="1" applyFill="1" applyBorder="1" applyAlignment="1" applyProtection="1">
      <alignment horizontal="right"/>
      <protection locked="0"/>
    </xf>
    <xf numFmtId="43" fontId="1" fillId="0" borderId="0" xfId="23" applyFont="1" applyFill="1" applyBorder="1"/>
    <xf numFmtId="43" fontId="5" fillId="0" borderId="4" xfId="23" applyFont="1" applyFill="1" applyBorder="1" applyAlignment="1">
      <alignment horizontal="center" vertical="center"/>
    </xf>
    <xf numFmtId="0" fontId="6" fillId="0" borderId="9" xfId="24" applyFont="1" applyFill="1" applyBorder="1" applyAlignment="1">
      <alignment horizontal="center" vertical="center"/>
    </xf>
    <xf numFmtId="43" fontId="1" fillId="0" borderId="0" xfId="23" applyFont="1" applyFill="1"/>
    <xf numFmtId="0" fontId="5" fillId="0" borderId="15" xfId="23" applyNumberFormat="1" applyFont="1" applyFill="1" applyBorder="1" applyAlignment="1">
      <alignment horizontal="center" vertical="center"/>
    </xf>
    <xf numFmtId="169" fontId="5" fillId="0" borderId="15" xfId="23" applyNumberFormat="1" applyFont="1" applyBorder="1" applyAlignment="1">
      <alignment horizontal="center" vertical="top"/>
    </xf>
    <xf numFmtId="43" fontId="2" fillId="0" borderId="15" xfId="23" applyFont="1" applyBorder="1" applyAlignment="1">
      <alignment horizontal="center"/>
    </xf>
    <xf numFmtId="43" fontId="7" fillId="0" borderId="15" xfId="23" applyFont="1" applyBorder="1" applyAlignment="1">
      <alignment horizontal="left" vertical="top" wrapText="1"/>
    </xf>
    <xf numFmtId="4" fontId="7" fillId="0" borderId="15" xfId="23" applyNumberFormat="1" applyFont="1" applyBorder="1" applyAlignment="1">
      <alignment horizontal="right" vertical="top"/>
    </xf>
    <xf numFmtId="2" fontId="7" fillId="0" borderId="15" xfId="23" applyNumberFormat="1" applyFont="1" applyBorder="1" applyAlignment="1">
      <alignment horizontal="right" vertical="top"/>
    </xf>
    <xf numFmtId="4" fontId="14" fillId="0" borderId="10" xfId="23" applyNumberFormat="1" applyFont="1" applyBorder="1" applyAlignment="1">
      <alignment horizontal="right" vertical="top"/>
    </xf>
    <xf numFmtId="2" fontId="14" fillId="0" borderId="15" xfId="23" applyNumberFormat="1" applyFont="1" applyBorder="1" applyAlignment="1">
      <alignment horizontal="right" vertical="top"/>
    </xf>
    <xf numFmtId="167" fontId="11" fillId="0" borderId="21" xfId="23" applyNumberFormat="1" applyFont="1" applyBorder="1" applyAlignment="1">
      <alignment horizontal="center" vertical="top"/>
    </xf>
    <xf numFmtId="4" fontId="12" fillId="0" borderId="4" xfId="23" applyNumberFormat="1" applyFont="1" applyBorder="1" applyAlignment="1">
      <alignment horizontal="right" vertical="top"/>
    </xf>
    <xf numFmtId="4" fontId="14" fillId="0" borderId="15" xfId="23" applyNumberFormat="1" applyFont="1" applyBorder="1" applyAlignment="1">
      <alignment horizontal="right" vertical="top"/>
    </xf>
    <xf numFmtId="4" fontId="12" fillId="0" borderId="15" xfId="23" applyNumberFormat="1" applyFont="1" applyBorder="1" applyAlignment="1">
      <alignment horizontal="right" vertical="top"/>
    </xf>
    <xf numFmtId="4" fontId="15" fillId="0" borderId="21" xfId="23" applyNumberFormat="1" applyFont="1" applyBorder="1" applyAlignment="1">
      <alignment horizontal="right" vertical="top"/>
    </xf>
    <xf numFmtId="0" fontId="46" fillId="0" borderId="0" xfId="24"/>
    <xf numFmtId="164" fontId="5" fillId="0" borderId="0" xfId="23" applyNumberFormat="1" applyFont="1" applyBorder="1" applyAlignment="1">
      <alignment horizontal="right" vertical="top"/>
    </xf>
    <xf numFmtId="43" fontId="9" fillId="0" borderId="15" xfId="23" applyFont="1" applyBorder="1" applyAlignment="1">
      <alignment horizontal="left" vertical="center" wrapText="1"/>
    </xf>
    <xf numFmtId="43" fontId="17" fillId="0" borderId="27" xfId="23" applyFont="1" applyBorder="1" applyAlignment="1">
      <alignment horizontal="center"/>
    </xf>
    <xf numFmtId="43" fontId="17" fillId="0" borderId="20" xfId="23" applyFont="1" applyBorder="1" applyAlignment="1">
      <alignment horizontal="center"/>
    </xf>
    <xf numFmtId="4" fontId="14" fillId="0" borderId="24" xfId="23" applyNumberFormat="1" applyFont="1" applyBorder="1" applyAlignment="1">
      <alignment horizontal="right" vertical="top"/>
    </xf>
    <xf numFmtId="2" fontId="14" fillId="0" borderId="24" xfId="23" applyNumberFormat="1" applyFont="1" applyBorder="1" applyAlignment="1">
      <alignment horizontal="right" vertical="top"/>
    </xf>
    <xf numFmtId="43" fontId="17" fillId="0" borderId="8" xfId="23" applyFont="1" applyBorder="1" applyAlignment="1">
      <alignment horizontal="center"/>
    </xf>
    <xf numFmtId="168" fontId="12" fillId="0" borderId="15" xfId="23" applyNumberFormat="1" applyFont="1" applyBorder="1" applyAlignment="1">
      <alignment horizontal="center" vertical="center" wrapText="1"/>
    </xf>
    <xf numFmtId="43" fontId="12" fillId="0" borderId="15" xfId="23" applyFont="1" applyBorder="1" applyAlignment="1">
      <alignment horizontal="left" vertical="center" wrapText="1"/>
    </xf>
    <xf numFmtId="4" fontId="14" fillId="0" borderId="8" xfId="23" applyNumberFormat="1" applyFont="1" applyBorder="1" applyAlignment="1">
      <alignment horizontal="right" vertical="top"/>
    </xf>
    <xf numFmtId="4" fontId="14" fillId="0" borderId="14" xfId="23" applyNumberFormat="1" applyFont="1" applyBorder="1" applyAlignment="1">
      <alignment horizontal="right" vertical="top"/>
    </xf>
    <xf numFmtId="4" fontId="17" fillId="0" borderId="6" xfId="23" applyNumberFormat="1" applyFont="1" applyBorder="1" applyAlignment="1">
      <alignment horizontal="right" vertical="top"/>
    </xf>
    <xf numFmtId="170" fontId="14" fillId="0" borderId="8" xfId="23" applyNumberFormat="1" applyFont="1" applyBorder="1" applyAlignment="1">
      <alignment horizontal="center" vertical="top"/>
    </xf>
    <xf numFmtId="2" fontId="14" fillId="0" borderId="8" xfId="23" applyNumberFormat="1" applyFont="1" applyBorder="1" applyAlignment="1">
      <alignment horizontal="right" vertical="top"/>
    </xf>
    <xf numFmtId="168" fontId="14" fillId="0" borderId="15" xfId="23" applyNumberFormat="1" applyFont="1" applyBorder="1" applyAlignment="1">
      <alignment horizontal="center" vertical="center" wrapText="1"/>
    </xf>
    <xf numFmtId="43" fontId="14" fillId="0" borderId="15" xfId="23" applyFont="1" applyBorder="1" applyAlignment="1">
      <alignment horizontal="left" vertical="center" wrapText="1"/>
    </xf>
    <xf numFmtId="4" fontId="14" fillId="0" borderId="4" xfId="23" applyNumberFormat="1" applyFont="1" applyBorder="1" applyAlignment="1">
      <alignment horizontal="right" vertical="top"/>
    </xf>
    <xf numFmtId="43" fontId="17" fillId="0" borderId="15" xfId="23" applyFont="1" applyBorder="1" applyAlignment="1">
      <alignment horizontal="center"/>
    </xf>
    <xf numFmtId="4" fontId="14" fillId="0" borderId="6" xfId="23" applyNumberFormat="1" applyFont="1" applyBorder="1" applyAlignment="1">
      <alignment horizontal="right" vertical="top"/>
    </xf>
    <xf numFmtId="43" fontId="15" fillId="0" borderId="15" xfId="23" applyFont="1" applyBorder="1" applyAlignment="1">
      <alignment horizontal="left" vertical="center" wrapText="1"/>
    </xf>
    <xf numFmtId="0" fontId="2" fillId="0" borderId="0" xfId="24" applyFont="1" applyAlignment="1">
      <alignment horizontal="center"/>
    </xf>
    <xf numFmtId="164" fontId="46" fillId="0" borderId="0" xfId="24" applyNumberFormat="1" applyAlignment="1">
      <alignment horizontal="right"/>
    </xf>
    <xf numFmtId="164" fontId="17" fillId="0" borderId="0" xfId="24" applyNumberFormat="1" applyFont="1" applyAlignment="1">
      <alignment horizontal="right"/>
    </xf>
    <xf numFmtId="168" fontId="11" fillId="0" borderId="2" xfId="2" applyNumberFormat="1" applyFont="1" applyBorder="1" applyAlignment="1">
      <alignment horizontal="center" vertical="center"/>
    </xf>
    <xf numFmtId="4" fontId="14" fillId="0" borderId="15" xfId="2" applyNumberFormat="1" applyFont="1" applyBorder="1" applyAlignment="1">
      <alignment horizontal="right" vertical="center"/>
    </xf>
    <xf numFmtId="4" fontId="14" fillId="0" borderId="4" xfId="2" applyNumberFormat="1" applyFont="1" applyBorder="1" applyAlignment="1">
      <alignment horizontal="right" vertical="center"/>
    </xf>
    <xf numFmtId="170" fontId="14" fillId="0" borderId="8" xfId="2" applyNumberFormat="1" applyFont="1" applyBorder="1" applyAlignment="1">
      <alignment horizontal="center"/>
    </xf>
    <xf numFmtId="4" fontId="14" fillId="0" borderId="14" xfId="2" applyNumberFormat="1" applyFont="1" applyBorder="1" applyAlignment="1">
      <alignment horizontal="right"/>
    </xf>
    <xf numFmtId="4" fontId="14" fillId="0" borderId="6" xfId="2" applyNumberFormat="1" applyFont="1" applyBorder="1" applyAlignment="1">
      <alignment horizontal="right"/>
    </xf>
    <xf numFmtId="167" fontId="11" fillId="0" borderId="15" xfId="2" applyNumberFormat="1" applyFont="1" applyBorder="1" applyAlignment="1">
      <alignment horizontal="center" vertical="center"/>
    </xf>
    <xf numFmtId="4" fontId="15" fillId="0" borderId="15" xfId="2" applyNumberFormat="1" applyFont="1" applyBorder="1" applyAlignment="1">
      <alignment horizontal="right" vertical="center"/>
    </xf>
    <xf numFmtId="2" fontId="12" fillId="0" borderId="15" xfId="2" applyNumberFormat="1" applyFont="1" applyBorder="1" applyAlignment="1">
      <alignment horizontal="right" vertical="center"/>
    </xf>
    <xf numFmtId="169" fontId="9" fillId="0" borderId="15" xfId="2" applyNumberFormat="1" applyFont="1" applyBorder="1" applyAlignment="1">
      <alignment horizontal="center" vertical="top"/>
    </xf>
    <xf numFmtId="43" fontId="43" fillId="0" borderId="15" xfId="2" applyFont="1" applyBorder="1" applyAlignment="1">
      <alignment horizontal="center" vertical="center"/>
    </xf>
    <xf numFmtId="43" fontId="43" fillId="0" borderId="22" xfId="2" applyFont="1" applyBorder="1" applyAlignment="1">
      <alignment horizontal="center" vertical="center"/>
    </xf>
    <xf numFmtId="170" fontId="12" fillId="0" borderId="27" xfId="2" applyNumberFormat="1" applyFont="1" applyBorder="1" applyAlignment="1">
      <alignment horizontal="center" vertical="top"/>
    </xf>
    <xf numFmtId="43" fontId="17" fillId="0" borderId="32" xfId="2" applyFont="1" applyBorder="1" applyAlignment="1">
      <alignment horizontal="center"/>
    </xf>
    <xf numFmtId="170" fontId="12" fillId="0" borderId="15" xfId="2" applyNumberFormat="1" applyFont="1" applyBorder="1" applyAlignment="1">
      <alignment horizontal="center" vertical="top"/>
    </xf>
    <xf numFmtId="168" fontId="12" fillId="0" borderId="26" xfId="2" applyNumberFormat="1" applyFont="1" applyBorder="1" applyAlignment="1">
      <alignment horizontal="center" vertical="top"/>
    </xf>
    <xf numFmtId="169" fontId="9" fillId="0" borderId="27" xfId="2" applyNumberFormat="1" applyFont="1" applyBorder="1" applyAlignment="1">
      <alignment horizontal="center" vertical="top"/>
    </xf>
    <xf numFmtId="43" fontId="4" fillId="0" borderId="13" xfId="6" applyFont="1" applyBorder="1" applyAlignment="1">
      <alignment horizontal="center"/>
    </xf>
    <xf numFmtId="170" fontId="22" fillId="0" borderId="13" xfId="6" applyNumberFormat="1" applyFont="1" applyBorder="1" applyAlignment="1">
      <alignment horizontal="center" vertical="top"/>
    </xf>
    <xf numFmtId="2" fontId="14" fillId="0" borderId="45" xfId="6" applyNumberFormat="1" applyFont="1" applyBorder="1" applyAlignment="1">
      <alignment horizontal="right" vertical="top"/>
    </xf>
    <xf numFmtId="4" fontId="14" fillId="0" borderId="45" xfId="6" applyNumberFormat="1" applyFont="1" applyBorder="1" applyAlignment="1">
      <alignment horizontal="right" vertical="top"/>
    </xf>
    <xf numFmtId="49" fontId="17" fillId="3" borderId="15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15" xfId="3" applyNumberFormat="1" applyFont="1" applyFill="1" applyBorder="1" applyAlignment="1">
      <alignment vertical="center" wrapText="1"/>
    </xf>
    <xf numFmtId="4" fontId="15" fillId="5" borderId="15" xfId="3" applyNumberFormat="1" applyFont="1" applyFill="1" applyBorder="1" applyAlignment="1">
      <alignment horizontal="right" vertical="center" wrapText="1"/>
    </xf>
    <xf numFmtId="43" fontId="14" fillId="5" borderId="6" xfId="3" applyFont="1" applyFill="1" applyBorder="1" applyAlignment="1">
      <alignment horizontal="left" vertical="top" wrapText="1"/>
    </xf>
    <xf numFmtId="49" fontId="14" fillId="3" borderId="15" xfId="4" applyNumberFormat="1" applyFont="1" applyFill="1" applyBorder="1" applyAlignment="1" applyProtection="1">
      <alignment vertical="top" wrapText="1"/>
      <protection locked="0"/>
    </xf>
    <xf numFmtId="2" fontId="47" fillId="7" borderId="17" xfId="2" applyNumberFormat="1" applyFont="1" applyFill="1" applyBorder="1" applyAlignment="1">
      <alignment horizontal="right" vertical="center"/>
    </xf>
    <xf numFmtId="4" fontId="15" fillId="0" borderId="33" xfId="2" applyNumberFormat="1" applyFont="1" applyBorder="1" applyAlignment="1">
      <alignment horizontal="right" vertical="top"/>
    </xf>
    <xf numFmtId="169" fontId="8" fillId="0" borderId="13" xfId="2" applyNumberFormat="1" applyFont="1" applyBorder="1" applyAlignment="1">
      <alignment horizontal="center" vertical="top"/>
    </xf>
    <xf numFmtId="43" fontId="9" fillId="0" borderId="13" xfId="2" applyFont="1" applyBorder="1" applyAlignment="1">
      <alignment horizontal="left" vertical="top" wrapText="1"/>
    </xf>
    <xf numFmtId="4" fontId="9" fillId="0" borderId="13" xfId="2" applyNumberFormat="1" applyFont="1" applyBorder="1" applyAlignment="1">
      <alignment horizontal="right" vertical="top"/>
    </xf>
    <xf numFmtId="2" fontId="10" fillId="0" borderId="24" xfId="2" applyNumberFormat="1" applyFont="1" applyBorder="1" applyAlignment="1">
      <alignment horizontal="right" vertical="top"/>
    </xf>
    <xf numFmtId="0" fontId="14" fillId="0" borderId="15" xfId="1" applyFont="1" applyBorder="1" applyAlignment="1">
      <alignment horizontal="left" wrapText="1"/>
    </xf>
    <xf numFmtId="43" fontId="7" fillId="0" borderId="7" xfId="6" applyFont="1" applyBorder="1" applyAlignment="1">
      <alignment horizontal="left" vertical="top" wrapText="1"/>
    </xf>
    <xf numFmtId="43" fontId="12" fillId="0" borderId="23" xfId="2" applyFont="1" applyBorder="1" applyAlignment="1">
      <alignment horizontal="left" vertical="center" wrapText="1"/>
    </xf>
    <xf numFmtId="43" fontId="14" fillId="0" borderId="17" xfId="6" applyFont="1" applyBorder="1" applyAlignment="1">
      <alignment horizontal="left" vertical="center" wrapText="1"/>
    </xf>
    <xf numFmtId="2" fontId="47" fillId="0" borderId="41" xfId="2" applyNumberFormat="1" applyFont="1" applyBorder="1" applyAlignment="1">
      <alignment horizontal="right" vertical="top"/>
    </xf>
    <xf numFmtId="43" fontId="34" fillId="5" borderId="15" xfId="14" applyFont="1" applyFill="1" applyBorder="1" applyAlignment="1">
      <alignment horizontal="center" vertical="center"/>
    </xf>
    <xf numFmtId="43" fontId="34" fillId="5" borderId="15" xfId="14" applyFont="1" applyFill="1" applyBorder="1" applyAlignment="1">
      <alignment horizontal="left" vertical="center"/>
    </xf>
    <xf numFmtId="43" fontId="33" fillId="0" borderId="15" xfId="14" applyFont="1" applyBorder="1" applyAlignment="1">
      <alignment horizontal="left" vertical="center"/>
    </xf>
    <xf numFmtId="43" fontId="34" fillId="8" borderId="15" xfId="13" applyNumberFormat="1" applyFont="1" applyFill="1" applyBorder="1" applyAlignment="1">
      <alignment vertical="center"/>
    </xf>
    <xf numFmtId="43" fontId="0" fillId="0" borderId="0" xfId="14" applyFont="1"/>
    <xf numFmtId="43" fontId="14" fillId="0" borderId="33" xfId="2" applyFont="1" applyFill="1" applyBorder="1" applyAlignment="1">
      <alignment horizontal="left" vertical="top" wrapText="1"/>
    </xf>
    <xf numFmtId="43" fontId="14" fillId="0" borderId="15" xfId="2" applyFont="1" applyFill="1" applyBorder="1" applyAlignment="1">
      <alignment horizontal="left" vertical="top" wrapText="1"/>
    </xf>
    <xf numFmtId="0" fontId="32" fillId="0" borderId="0" xfId="13" applyAlignment="1"/>
    <xf numFmtId="0" fontId="33" fillId="0" borderId="15" xfId="13" applyFont="1" applyBorder="1" applyAlignment="1">
      <alignment vertical="center"/>
    </xf>
    <xf numFmtId="0" fontId="34" fillId="0" borderId="0" xfId="13" applyFont="1" applyBorder="1"/>
    <xf numFmtId="0" fontId="33" fillId="0" borderId="0" xfId="13" applyFont="1" applyBorder="1" applyAlignment="1"/>
    <xf numFmtId="0" fontId="34" fillId="0" borderId="15" xfId="13" applyFont="1" applyBorder="1" applyAlignment="1"/>
    <xf numFmtId="0" fontId="33" fillId="0" borderId="15" xfId="13" applyFont="1" applyBorder="1" applyAlignment="1"/>
    <xf numFmtId="43" fontId="33" fillId="0" borderId="15" xfId="14" applyFont="1" applyBorder="1" applyAlignment="1">
      <alignment vertical="center"/>
    </xf>
    <xf numFmtId="43" fontId="2" fillId="0" borderId="8" xfId="23" applyFont="1" applyBorder="1" applyAlignment="1">
      <alignment horizontal="center"/>
    </xf>
    <xf numFmtId="4" fontId="5" fillId="0" borderId="15" xfId="23" applyNumberFormat="1" applyFont="1" applyBorder="1" applyAlignment="1">
      <alignment horizontal="right" vertical="center"/>
    </xf>
    <xf numFmtId="0" fontId="1" fillId="0" borderId="0" xfId="24" applyFont="1" applyAlignment="1">
      <alignment vertical="center"/>
    </xf>
    <xf numFmtId="2" fontId="5" fillId="0" borderId="15" xfId="23" applyNumberFormat="1" applyFont="1" applyBorder="1" applyAlignment="1">
      <alignment horizontal="right" vertical="center"/>
    </xf>
    <xf numFmtId="0" fontId="14" fillId="0" borderId="15" xfId="3" applyNumberFormat="1" applyFont="1" applyBorder="1" applyAlignment="1">
      <alignment vertical="center" wrapText="1"/>
    </xf>
    <xf numFmtId="0" fontId="17" fillId="0" borderId="15" xfId="5" applyFont="1" applyBorder="1" applyAlignment="1">
      <alignment vertical="center" wrapText="1"/>
    </xf>
    <xf numFmtId="0" fontId="2" fillId="0" borderId="15" xfId="1" applyFont="1" applyBorder="1" applyAlignment="1">
      <alignment horizontal="center"/>
    </xf>
    <xf numFmtId="164" fontId="17" fillId="0" borderId="15" xfId="1" applyNumberFormat="1" applyFont="1" applyBorder="1" applyAlignment="1">
      <alignment horizontal="right"/>
    </xf>
    <xf numFmtId="4" fontId="18" fillId="0" borderId="15" xfId="0" applyNumberFormat="1" applyFont="1" applyBorder="1" applyAlignment="1">
      <alignment vertical="top"/>
    </xf>
    <xf numFmtId="0" fontId="2" fillId="0" borderId="15" xfId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164" fontId="17" fillId="0" borderId="15" xfId="1" applyNumberFormat="1" applyFont="1" applyBorder="1" applyAlignment="1">
      <alignment horizontal="right" vertical="center"/>
    </xf>
    <xf numFmtId="164" fontId="1" fillId="0" borderId="15" xfId="1" applyNumberFormat="1" applyBorder="1" applyAlignment="1">
      <alignment horizontal="right" vertical="center"/>
    </xf>
    <xf numFmtId="4" fontId="17" fillId="0" borderId="15" xfId="1" applyNumberFormat="1" applyFont="1" applyBorder="1" applyAlignment="1">
      <alignment horizontal="right" vertical="center"/>
    </xf>
    <xf numFmtId="49" fontId="17" fillId="0" borderId="15" xfId="8" applyNumberFormat="1" applyFont="1" applyBorder="1" applyAlignment="1">
      <alignment vertical="top" wrapText="1"/>
    </xf>
    <xf numFmtId="49" fontId="18" fillId="0" borderId="0" xfId="0" applyNumberFormat="1" applyFont="1" applyAlignment="1">
      <alignment horizontal="justify" vertical="top"/>
    </xf>
    <xf numFmtId="43" fontId="7" fillId="0" borderId="52" xfId="2" applyFont="1" applyBorder="1" applyAlignment="1">
      <alignment horizontal="left" vertical="center"/>
    </xf>
    <xf numFmtId="4" fontId="7" fillId="0" borderId="17" xfId="2" applyNumberFormat="1" applyFont="1" applyBorder="1" applyAlignment="1">
      <alignment horizontal="right" vertical="center"/>
    </xf>
    <xf numFmtId="2" fontId="7" fillId="0" borderId="17" xfId="2" applyNumberFormat="1" applyFont="1" applyBorder="1" applyAlignment="1">
      <alignment horizontal="right" vertical="center"/>
    </xf>
    <xf numFmtId="43" fontId="14" fillId="0" borderId="1" xfId="2" applyFont="1" applyBorder="1" applyAlignment="1">
      <alignment horizontal="left" vertical="center" wrapText="1"/>
    </xf>
    <xf numFmtId="4" fontId="14" fillId="0" borderId="17" xfId="2" applyNumberFormat="1" applyFont="1" applyBorder="1" applyAlignment="1">
      <alignment horizontal="right" vertical="center"/>
    </xf>
    <xf numFmtId="2" fontId="14" fillId="0" borderId="17" xfId="2" applyNumberFormat="1" applyFont="1" applyBorder="1" applyAlignment="1">
      <alignment horizontal="right" vertical="top"/>
    </xf>
    <xf numFmtId="43" fontId="14" fillId="0" borderId="38" xfId="2" applyFont="1" applyBorder="1" applyAlignment="1">
      <alignment horizontal="left" vertical="top" wrapText="1"/>
    </xf>
    <xf numFmtId="43" fontId="7" fillId="0" borderId="15" xfId="2" applyFont="1" applyBorder="1" applyAlignment="1">
      <alignment horizontal="left" vertical="center" wrapText="1"/>
    </xf>
    <xf numFmtId="4" fontId="7" fillId="0" borderId="15" xfId="2" applyNumberFormat="1" applyFont="1" applyBorder="1" applyAlignment="1">
      <alignment horizontal="right" vertical="center"/>
    </xf>
    <xf numFmtId="4" fontId="14" fillId="0" borderId="8" xfId="2" applyNumberFormat="1" applyFont="1" applyBorder="1" applyAlignment="1">
      <alignment horizontal="right" vertical="top"/>
    </xf>
    <xf numFmtId="4" fontId="14" fillId="0" borderId="24" xfId="2" applyNumberFormat="1" applyFont="1" applyBorder="1" applyAlignment="1">
      <alignment horizontal="right" vertical="center"/>
    </xf>
    <xf numFmtId="4" fontId="14" fillId="0" borderId="10" xfId="2" applyNumberFormat="1" applyFont="1" applyBorder="1" applyAlignment="1">
      <alignment horizontal="right" vertical="center"/>
    </xf>
    <xf numFmtId="43" fontId="7" fillId="0" borderId="53" xfId="2" applyFont="1" applyBorder="1" applyAlignment="1">
      <alignment horizontal="left" vertical="center" wrapText="1"/>
    </xf>
    <xf numFmtId="4" fontId="7" fillId="0" borderId="34" xfId="2" applyNumberFormat="1" applyFont="1" applyBorder="1" applyAlignment="1">
      <alignment horizontal="right" vertical="center"/>
    </xf>
    <xf numFmtId="43" fontId="14" fillId="0" borderId="52" xfId="2" applyFont="1" applyBorder="1" applyAlignment="1">
      <alignment horizontal="left" vertical="center" wrapText="1"/>
    </xf>
    <xf numFmtId="2" fontId="7" fillId="0" borderId="15" xfId="2" applyNumberFormat="1" applyFont="1" applyBorder="1" applyAlignment="1">
      <alignment horizontal="right" vertical="center"/>
    </xf>
    <xf numFmtId="4" fontId="14" fillId="0" borderId="27" xfId="2" applyNumberFormat="1" applyFont="1" applyBorder="1" applyAlignment="1">
      <alignment horizontal="right" vertical="top"/>
    </xf>
    <xf numFmtId="2" fontId="14" fillId="0" borderId="0" xfId="2" applyNumberFormat="1" applyFont="1" applyBorder="1" applyAlignment="1">
      <alignment horizontal="right" vertical="top"/>
    </xf>
    <xf numFmtId="165" fontId="7" fillId="0" borderId="14" xfId="2" applyNumberFormat="1" applyFont="1" applyBorder="1" applyAlignment="1">
      <alignment horizontal="center" vertical="center"/>
    </xf>
    <xf numFmtId="43" fontId="17" fillId="0" borderId="15" xfId="2" applyFont="1" applyBorder="1" applyAlignment="1">
      <alignment horizontal="center" vertical="center"/>
    </xf>
    <xf numFmtId="166" fontId="14" fillId="0" borderId="27" xfId="2" applyNumberFormat="1" applyFont="1" applyBorder="1" applyAlignment="1">
      <alignment horizontal="center" vertical="center"/>
    </xf>
    <xf numFmtId="168" fontId="14" fillId="0" borderId="21" xfId="2" applyNumberFormat="1" applyFont="1" applyBorder="1" applyAlignment="1">
      <alignment horizontal="center" vertical="center"/>
    </xf>
    <xf numFmtId="168" fontId="14" fillId="0" borderId="21" xfId="2" applyNumberFormat="1" applyFont="1" applyBorder="1" applyAlignment="1">
      <alignment horizontal="center" vertical="top"/>
    </xf>
    <xf numFmtId="169" fontId="7" fillId="0" borderId="15" xfId="2" applyNumberFormat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170" fontId="14" fillId="0" borderId="15" xfId="2" applyNumberFormat="1" applyFont="1" applyBorder="1" applyAlignment="1">
      <alignment horizontal="center" vertical="center"/>
    </xf>
    <xf numFmtId="170" fontId="14" fillId="0" borderId="8" xfId="2" applyNumberFormat="1" applyFont="1" applyBorder="1" applyAlignment="1">
      <alignment horizontal="center" vertical="top"/>
    </xf>
    <xf numFmtId="168" fontId="14" fillId="0" borderId="8" xfId="2" applyNumberFormat="1" applyFont="1" applyBorder="1" applyAlignment="1">
      <alignment horizontal="center" vertical="top"/>
    </xf>
    <xf numFmtId="168" fontId="14" fillId="0" borderId="15" xfId="2" applyNumberFormat="1" applyFont="1" applyBorder="1" applyAlignment="1">
      <alignment horizontal="center" vertical="top"/>
    </xf>
    <xf numFmtId="170" fontId="14" fillId="0" borderId="15" xfId="2" applyNumberFormat="1" applyFont="1" applyBorder="1" applyAlignment="1">
      <alignment horizontal="center" vertical="top"/>
    </xf>
    <xf numFmtId="43" fontId="17" fillId="0" borderId="8" xfId="2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7" fillId="4" borderId="15" xfId="2" applyNumberFormat="1" applyFont="1" applyFill="1" applyBorder="1" applyAlignment="1">
      <alignment horizontal="center" vertical="center"/>
    </xf>
    <xf numFmtId="169" fontId="7" fillId="0" borderId="27" xfId="2" applyNumberFormat="1" applyFont="1" applyBorder="1" applyAlignment="1">
      <alignment horizontal="center" vertical="center"/>
    </xf>
    <xf numFmtId="43" fontId="17" fillId="0" borderId="27" xfId="2" applyFont="1" applyBorder="1" applyAlignment="1">
      <alignment horizontal="center" vertical="center"/>
    </xf>
    <xf numFmtId="4" fontId="14" fillId="0" borderId="0" xfId="2" applyNumberFormat="1" applyFont="1" applyBorder="1" applyAlignment="1">
      <alignment horizontal="right" vertical="center"/>
    </xf>
    <xf numFmtId="43" fontId="17" fillId="0" borderId="0" xfId="2" applyFont="1" applyBorder="1" applyAlignment="1">
      <alignment horizontal="center"/>
    </xf>
    <xf numFmtId="4" fontId="7" fillId="0" borderId="0" xfId="2" applyNumberFormat="1" applyFont="1" applyBorder="1" applyAlignment="1">
      <alignment horizontal="right" vertical="top"/>
    </xf>
    <xf numFmtId="43" fontId="7" fillId="0" borderId="0" xfId="2" applyFont="1" applyBorder="1" applyAlignment="1">
      <alignment vertical="top"/>
    </xf>
    <xf numFmtId="43" fontId="7" fillId="0" borderId="22" xfId="2" applyFont="1" applyBorder="1" applyAlignment="1">
      <alignment horizontal="left" vertical="center" wrapText="1"/>
    </xf>
    <xf numFmtId="43" fontId="14" fillId="0" borderId="20" xfId="2" applyFont="1" applyBorder="1" applyAlignment="1">
      <alignment horizontal="left" vertical="center" wrapText="1"/>
    </xf>
    <xf numFmtId="2" fontId="7" fillId="0" borderId="3" xfId="2" applyNumberFormat="1" applyFont="1" applyBorder="1" applyAlignment="1">
      <alignment horizontal="right" vertical="center"/>
    </xf>
    <xf numFmtId="2" fontId="14" fillId="0" borderId="3" xfId="2" applyNumberFormat="1" applyFont="1" applyBorder="1" applyAlignment="1">
      <alignment horizontal="right" vertical="center"/>
    </xf>
    <xf numFmtId="4" fontId="14" fillId="0" borderId="8" xfId="2" applyNumberFormat="1" applyFont="1" applyBorder="1" applyAlignment="1">
      <alignment horizontal="right" vertical="center"/>
    </xf>
    <xf numFmtId="0" fontId="17" fillId="0" borderId="7" xfId="8" applyFont="1" applyBorder="1" applyAlignment="1">
      <alignment vertical="center" wrapText="1"/>
    </xf>
    <xf numFmtId="0" fontId="17" fillId="0" borderId="7" xfId="27" applyFont="1" applyBorder="1" applyAlignment="1">
      <alignment vertical="center" wrapText="1"/>
    </xf>
    <xf numFmtId="0" fontId="17" fillId="5" borderId="7" xfId="8" applyFont="1" applyFill="1" applyBorder="1" applyAlignment="1">
      <alignment vertical="center" wrapText="1"/>
    </xf>
    <xf numFmtId="4" fontId="25" fillId="0" borderId="15" xfId="2" applyNumberFormat="1" applyFont="1" applyBorder="1" applyAlignment="1">
      <alignment horizontal="right" vertical="center"/>
    </xf>
    <xf numFmtId="2" fontId="25" fillId="0" borderId="17" xfId="2" applyNumberFormat="1" applyFont="1" applyBorder="1" applyAlignment="1">
      <alignment horizontal="right" vertical="center"/>
    </xf>
    <xf numFmtId="0" fontId="39" fillId="0" borderId="0" xfId="17" applyFont="1" applyAlignment="1">
      <alignment horizontal="right" vertical="center" wrapText="1"/>
    </xf>
    <xf numFmtId="43" fontId="4" fillId="0" borderId="0" xfId="7" applyNumberFormat="1" applyFont="1" applyFill="1" applyBorder="1" applyAlignment="1" applyProtection="1">
      <alignment horizontal="center" wrapText="1"/>
    </xf>
    <xf numFmtId="43" fontId="5" fillId="0" borderId="4" xfId="6" applyFont="1" applyFill="1" applyBorder="1" applyAlignment="1">
      <alignment horizontal="center" vertical="center"/>
    </xf>
    <xf numFmtId="186" fontId="4" fillId="0" borderId="0" xfId="7" applyNumberFormat="1" applyFont="1" applyFill="1" applyBorder="1" applyAlignment="1" applyProtection="1">
      <alignment horizontal="center" wrapText="1"/>
    </xf>
    <xf numFmtId="43" fontId="4" fillId="0" borderId="15" xfId="6" applyFont="1" applyBorder="1" applyAlignment="1">
      <alignment horizontal="center" vertical="center"/>
    </xf>
    <xf numFmtId="186" fontId="17" fillId="0" borderId="0" xfId="7" applyNumberFormat="1" applyFont="1" applyFill="1" applyBorder="1" applyAlignment="1" applyProtection="1">
      <alignment vertical="top"/>
      <protection locked="0"/>
    </xf>
    <xf numFmtId="43" fontId="4" fillId="0" borderId="0" xfId="1" applyNumberFormat="1" applyFont="1" applyFill="1" applyBorder="1" applyAlignment="1" applyProtection="1">
      <alignment wrapText="1"/>
    </xf>
    <xf numFmtId="0" fontId="17" fillId="0" borderId="0" xfId="7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ont="1" applyFill="1" applyBorder="1" applyAlignment="1" applyProtection="1"/>
    <xf numFmtId="165" fontId="25" fillId="0" borderId="1" xfId="6" applyNumberFormat="1" applyFont="1" applyBorder="1" applyAlignment="1">
      <alignment horizontal="center" vertical="top"/>
    </xf>
    <xf numFmtId="43" fontId="7" fillId="0" borderId="3" xfId="6" applyFont="1" applyBorder="1" applyAlignment="1">
      <alignment horizontal="left" vertical="top" wrapText="1"/>
    </xf>
    <xf numFmtId="4" fontId="7" fillId="0" borderId="17" xfId="6" applyNumberFormat="1" applyFont="1" applyBorder="1" applyAlignment="1">
      <alignment horizontal="right" vertical="top"/>
    </xf>
    <xf numFmtId="166" fontId="22" fillId="0" borderId="15" xfId="6" applyNumberFormat="1" applyFont="1" applyBorder="1" applyAlignment="1">
      <alignment horizontal="center" vertical="top"/>
    </xf>
    <xf numFmtId="43" fontId="14" fillId="0" borderId="23" xfId="6" applyFont="1" applyBorder="1" applyAlignment="1">
      <alignment horizontal="left" vertical="top" wrapText="1"/>
    </xf>
    <xf numFmtId="4" fontId="14" fillId="0" borderId="23" xfId="6" applyNumberFormat="1" applyFont="1" applyBorder="1" applyAlignment="1">
      <alignment horizontal="right" vertical="top"/>
    </xf>
    <xf numFmtId="169" fontId="25" fillId="0" borderId="18" xfId="6" applyNumberFormat="1" applyFont="1" applyBorder="1" applyAlignment="1">
      <alignment horizontal="center" vertical="top"/>
    </xf>
    <xf numFmtId="43" fontId="14" fillId="0" borderId="3" xfId="6" applyFont="1" applyBorder="1" applyAlignment="1">
      <alignment horizontal="left" vertical="top" wrapText="1"/>
    </xf>
    <xf numFmtId="168" fontId="22" fillId="0" borderId="15" xfId="2" applyNumberFormat="1" applyFont="1" applyBorder="1" applyAlignment="1">
      <alignment horizontal="center" vertical="top" wrapText="1"/>
    </xf>
    <xf numFmtId="43" fontId="7" fillId="0" borderId="12" xfId="6" applyFont="1" applyBorder="1" applyAlignment="1">
      <alignment horizontal="left" vertical="top" wrapText="1"/>
    </xf>
    <xf numFmtId="4" fontId="7" fillId="0" borderId="24" xfId="6" applyNumberFormat="1" applyFont="1" applyBorder="1" applyAlignment="1">
      <alignment horizontal="right" vertical="top"/>
    </xf>
    <xf numFmtId="2" fontId="14" fillId="0" borderId="42" xfId="6" applyNumberFormat="1" applyFont="1" applyBorder="1" applyAlignment="1">
      <alignment horizontal="right" vertical="top"/>
    </xf>
    <xf numFmtId="43" fontId="7" fillId="0" borderId="8" xfId="2" applyFont="1" applyBorder="1" applyAlignment="1">
      <alignment horizontal="left" vertical="top" wrapText="1"/>
    </xf>
    <xf numFmtId="2" fontId="7" fillId="0" borderId="15" xfId="6" applyNumberFormat="1" applyFont="1" applyBorder="1" applyAlignment="1">
      <alignment horizontal="right" vertical="top"/>
    </xf>
    <xf numFmtId="4" fontId="14" fillId="0" borderId="18" xfId="6" applyNumberFormat="1" applyFont="1" applyBorder="1" applyAlignment="1">
      <alignment horizontal="right" vertical="top"/>
    </xf>
    <xf numFmtId="4" fontId="14" fillId="0" borderId="27" xfId="6" applyNumberFormat="1" applyFont="1" applyBorder="1" applyAlignment="1">
      <alignment horizontal="right" vertical="top"/>
    </xf>
    <xf numFmtId="2" fontId="14" fillId="0" borderId="43" xfId="6" applyNumberFormat="1" applyFont="1" applyBorder="1" applyAlignment="1">
      <alignment horizontal="right" vertical="top"/>
    </xf>
    <xf numFmtId="168" fontId="22" fillId="0" borderId="22" xfId="6" applyNumberFormat="1" applyFont="1" applyBorder="1" applyAlignment="1">
      <alignment horizontal="center" vertical="top"/>
    </xf>
    <xf numFmtId="4" fontId="14" fillId="0" borderId="37" xfId="6" applyNumberFormat="1" applyFont="1" applyBorder="1" applyAlignment="1">
      <alignment horizontal="right" vertical="top"/>
    </xf>
    <xf numFmtId="4" fontId="7" fillId="0" borderId="15" xfId="6" applyNumberFormat="1" applyFont="1" applyBorder="1" applyAlignment="1">
      <alignment horizontal="right" vertical="center"/>
    </xf>
    <xf numFmtId="0" fontId="1" fillId="0" borderId="0" xfId="7" applyFont="1" applyAlignment="1">
      <alignment vertical="center"/>
    </xf>
    <xf numFmtId="4" fontId="14" fillId="0" borderId="29" xfId="6" applyNumberFormat="1" applyFont="1" applyBorder="1" applyAlignment="1">
      <alignment horizontal="right" vertical="top"/>
    </xf>
    <xf numFmtId="168" fontId="22" fillId="0" borderId="39" xfId="6" applyNumberFormat="1" applyFont="1" applyBorder="1" applyAlignment="1">
      <alignment horizontal="center" vertical="top"/>
    </xf>
    <xf numFmtId="4" fontId="14" fillId="0" borderId="8" xfId="6" applyNumberFormat="1" applyFont="1" applyBorder="1" applyAlignment="1">
      <alignment horizontal="right" vertical="top"/>
    </xf>
    <xf numFmtId="2" fontId="14" fillId="0" borderId="8" xfId="6" applyNumberFormat="1" applyFont="1" applyBorder="1" applyAlignment="1">
      <alignment horizontal="right" vertical="top"/>
    </xf>
    <xf numFmtId="2" fontId="14" fillId="0" borderId="0" xfId="6" applyNumberFormat="1" applyFont="1" applyBorder="1" applyAlignment="1">
      <alignment horizontal="right" vertical="top"/>
    </xf>
    <xf numFmtId="168" fontId="22" fillId="0" borderId="15" xfId="6" applyNumberFormat="1" applyFont="1" applyBorder="1" applyAlignment="1">
      <alignment horizontal="center" vertical="center" wrapText="1"/>
    </xf>
    <xf numFmtId="43" fontId="14" fillId="0" borderId="15" xfId="6" applyFont="1" applyBorder="1" applyAlignment="1">
      <alignment horizontal="left" vertical="center" wrapText="1"/>
    </xf>
    <xf numFmtId="168" fontId="22" fillId="0" borderId="32" xfId="6" applyNumberFormat="1" applyFont="1" applyBorder="1" applyAlignment="1">
      <alignment horizontal="center" vertical="top"/>
    </xf>
    <xf numFmtId="4" fontId="14" fillId="0" borderId="30" xfId="6" applyNumberFormat="1" applyFont="1" applyBorder="1" applyAlignment="1">
      <alignment horizontal="right" vertical="top"/>
    </xf>
    <xf numFmtId="4" fontId="16" fillId="0" borderId="0" xfId="6" applyNumberFormat="1" applyFont="1" applyBorder="1" applyAlignment="1">
      <alignment horizontal="right" vertical="top"/>
    </xf>
    <xf numFmtId="43" fontId="14" fillId="0" borderId="21" xfId="6" applyFont="1" applyBorder="1" applyAlignment="1">
      <alignment horizontal="left" vertical="top" wrapText="1"/>
    </xf>
    <xf numFmtId="0" fontId="17" fillId="0" borderId="0" xfId="7" applyFont="1" applyAlignment="1">
      <alignment horizontal="right"/>
    </xf>
    <xf numFmtId="0" fontId="37" fillId="0" borderId="0" xfId="13" applyFont="1" applyBorder="1" applyAlignment="1">
      <alignment vertical="center" wrapText="1"/>
    </xf>
    <xf numFmtId="0" fontId="32" fillId="0" borderId="0" xfId="13" applyBorder="1" applyAlignment="1"/>
    <xf numFmtId="49" fontId="34" fillId="8" borderId="15" xfId="14" applyNumberFormat="1" applyFont="1" applyFill="1" applyBorder="1" applyAlignment="1">
      <alignment horizontal="center" vertical="center"/>
    </xf>
    <xf numFmtId="49" fontId="34" fillId="8" borderId="15" xfId="14" applyNumberFormat="1" applyFont="1" applyFill="1" applyBorder="1" applyAlignment="1">
      <alignment horizontal="center" vertical="center" wrapText="1"/>
    </xf>
    <xf numFmtId="43" fontId="34" fillId="5" borderId="15" xfId="13" applyNumberFormat="1" applyFont="1" applyFill="1" applyBorder="1"/>
    <xf numFmtId="43" fontId="33" fillId="5" borderId="15" xfId="13" applyNumberFormat="1" applyFont="1" applyFill="1" applyBorder="1" applyAlignment="1"/>
    <xf numFmtId="43" fontId="33" fillId="5" borderId="15" xfId="14" applyFont="1" applyFill="1" applyBorder="1" applyAlignment="1">
      <alignment horizontal="left" vertical="center"/>
    </xf>
    <xf numFmtId="0" fontId="50" fillId="0" borderId="0" xfId="13" applyFont="1"/>
    <xf numFmtId="4" fontId="12" fillId="0" borderId="22" xfId="2" applyNumberFormat="1" applyFont="1" applyBorder="1" applyAlignment="1">
      <alignment horizontal="right" vertical="top"/>
    </xf>
    <xf numFmtId="4" fontId="12" fillId="0" borderId="7" xfId="2" applyNumberFormat="1" applyFont="1" applyBorder="1" applyAlignment="1">
      <alignment horizontal="right" vertical="top"/>
    </xf>
    <xf numFmtId="4" fontId="12" fillId="0" borderId="11" xfId="2" applyNumberFormat="1" applyFont="1" applyBorder="1" applyAlignment="1">
      <alignment horizontal="right" vertical="top"/>
    </xf>
    <xf numFmtId="4" fontId="12" fillId="0" borderId="25" xfId="2" applyNumberFormat="1" applyFont="1" applyBorder="1" applyAlignment="1">
      <alignment horizontal="right" vertical="top"/>
    </xf>
    <xf numFmtId="167" fontId="11" fillId="0" borderId="65" xfId="2" applyNumberFormat="1" applyFont="1" applyBorder="1" applyAlignment="1">
      <alignment horizontal="center" vertical="top"/>
    </xf>
    <xf numFmtId="4" fontId="14" fillId="0" borderId="12" xfId="2" applyNumberFormat="1" applyFont="1" applyBorder="1" applyAlignment="1">
      <alignment horizontal="right" vertical="top"/>
    </xf>
    <xf numFmtId="4" fontId="12" fillId="0" borderId="56" xfId="2" applyNumberFormat="1" applyFont="1" applyBorder="1" applyAlignment="1">
      <alignment horizontal="right" vertical="top"/>
    </xf>
    <xf numFmtId="167" fontId="20" fillId="0" borderId="6" xfId="2" applyNumberFormat="1" applyFont="1" applyBorder="1" applyAlignment="1">
      <alignment horizontal="center" vertical="top"/>
    </xf>
    <xf numFmtId="43" fontId="2" fillId="5" borderId="27" xfId="2" applyFont="1" applyFill="1" applyBorder="1" applyAlignment="1">
      <alignment horizontal="center"/>
    </xf>
    <xf numFmtId="167" fontId="11" fillId="5" borderId="20" xfId="2" applyNumberFormat="1" applyFont="1" applyFill="1" applyBorder="1" applyAlignment="1">
      <alignment horizontal="center" vertical="top"/>
    </xf>
    <xf numFmtId="4" fontId="12" fillId="5" borderId="10" xfId="2" applyNumberFormat="1" applyFont="1" applyFill="1" applyBorder="1" applyAlignment="1">
      <alignment horizontal="right" vertical="top"/>
    </xf>
    <xf numFmtId="2" fontId="12" fillId="5" borderId="17" xfId="2" applyNumberFormat="1" applyFont="1" applyFill="1" applyBorder="1" applyAlignment="1">
      <alignment horizontal="right" vertical="top"/>
    </xf>
    <xf numFmtId="43" fontId="2" fillId="5" borderId="8" xfId="2" applyFont="1" applyFill="1" applyBorder="1" applyAlignment="1">
      <alignment horizontal="center"/>
    </xf>
    <xf numFmtId="167" fontId="11" fillId="5" borderId="21" xfId="2" applyNumberFormat="1" applyFont="1" applyFill="1" applyBorder="1" applyAlignment="1">
      <alignment horizontal="center" vertical="top"/>
    </xf>
    <xf numFmtId="43" fontId="14" fillId="5" borderId="28" xfId="3" applyFont="1" applyFill="1" applyBorder="1" applyAlignment="1">
      <alignment horizontal="left" vertical="top" wrapText="1"/>
    </xf>
    <xf numFmtId="4" fontId="12" fillId="5" borderId="4" xfId="2" applyNumberFormat="1" applyFont="1" applyFill="1" applyBorder="1" applyAlignment="1">
      <alignment horizontal="right" vertical="top"/>
    </xf>
    <xf numFmtId="2" fontId="12" fillId="5" borderId="4" xfId="2" applyNumberFormat="1" applyFont="1" applyFill="1" applyBorder="1" applyAlignment="1">
      <alignment horizontal="right" vertical="top"/>
    </xf>
    <xf numFmtId="4" fontId="17" fillId="0" borderId="15" xfId="1" applyNumberFormat="1" applyFont="1" applyBorder="1" applyAlignment="1">
      <alignment horizontal="right" vertical="top"/>
    </xf>
    <xf numFmtId="2" fontId="15" fillId="0" borderId="4" xfId="2" applyNumberFormat="1" applyFont="1" applyBorder="1" applyAlignment="1">
      <alignment horizontal="right" vertical="top"/>
    </xf>
    <xf numFmtId="0" fontId="2" fillId="0" borderId="15" xfId="2" applyNumberFormat="1" applyFont="1" applyBorder="1" applyAlignment="1">
      <alignment horizontal="center"/>
    </xf>
    <xf numFmtId="4" fontId="12" fillId="0" borderId="66" xfId="2" applyNumberFormat="1" applyFont="1" applyBorder="1" applyAlignment="1">
      <alignment horizontal="right" vertical="top"/>
    </xf>
    <xf numFmtId="4" fontId="15" fillId="0" borderId="37" xfId="2" applyNumberFormat="1" applyFont="1" applyBorder="1" applyAlignment="1">
      <alignment horizontal="right" vertical="top"/>
    </xf>
    <xf numFmtId="43" fontId="5" fillId="2" borderId="4" xfId="2" applyFont="1" applyFill="1" applyBorder="1" applyAlignment="1">
      <alignment horizontal="center" vertical="center"/>
    </xf>
    <xf numFmtId="43" fontId="17" fillId="0" borderId="15" xfId="2" applyFont="1" applyFill="1" applyBorder="1" applyAlignment="1">
      <alignment horizontal="left" vertical="top" wrapText="1"/>
    </xf>
    <xf numFmtId="2" fontId="14" fillId="0" borderId="15" xfId="1" applyNumberFormat="1" applyFont="1" applyBorder="1" applyAlignment="1">
      <alignment horizontal="right" vertical="center"/>
    </xf>
    <xf numFmtId="0" fontId="1" fillId="0" borderId="0" xfId="1" applyFont="1" applyAlignment="1">
      <alignment vertical="center"/>
    </xf>
    <xf numFmtId="43" fontId="51" fillId="0" borderId="0" xfId="2" applyFont="1" applyFill="1" applyBorder="1"/>
    <xf numFmtId="164" fontId="4" fillId="0" borderId="0" xfId="1" applyNumberFormat="1" applyFont="1" applyFill="1" applyBorder="1" applyAlignment="1" applyProtection="1">
      <alignment horizontal="right" wrapText="1"/>
    </xf>
    <xf numFmtId="164" fontId="51" fillId="0" borderId="0" xfId="2" applyNumberFormat="1" applyFont="1" applyFill="1" applyAlignment="1">
      <alignment horizontal="right"/>
    </xf>
    <xf numFmtId="43" fontId="51" fillId="0" borderId="0" xfId="2" applyFont="1" applyFill="1"/>
    <xf numFmtId="165" fontId="14" fillId="0" borderId="1" xfId="2" applyNumberFormat="1" applyFont="1" applyBorder="1" applyAlignment="1">
      <alignment horizontal="center" vertical="center"/>
    </xf>
    <xf numFmtId="43" fontId="14" fillId="0" borderId="17" xfId="2" applyFont="1" applyBorder="1" applyAlignment="1">
      <alignment horizontal="left" vertical="center" wrapText="1"/>
    </xf>
    <xf numFmtId="2" fontId="14" fillId="0" borderId="10" xfId="2" applyNumberFormat="1" applyFont="1" applyBorder="1" applyAlignment="1">
      <alignment horizontal="right" vertical="center"/>
    </xf>
    <xf numFmtId="165" fontId="14" fillId="0" borderId="34" xfId="2" applyNumberFormat="1" applyFont="1" applyBorder="1" applyAlignment="1">
      <alignment horizontal="center" vertical="center"/>
    </xf>
    <xf numFmtId="169" fontId="14" fillId="0" borderId="34" xfId="2" applyNumberFormat="1" applyFont="1" applyBorder="1" applyAlignment="1">
      <alignment horizontal="center" vertical="center"/>
    </xf>
    <xf numFmtId="2" fontId="14" fillId="0" borderId="17" xfId="2" applyNumberFormat="1" applyFont="1" applyBorder="1" applyAlignment="1">
      <alignment horizontal="right" vertical="center"/>
    </xf>
    <xf numFmtId="169" fontId="14" fillId="0" borderId="1" xfId="2" applyNumberFormat="1" applyFont="1" applyBorder="1" applyAlignment="1">
      <alignment horizontal="center" vertical="center"/>
    </xf>
    <xf numFmtId="169" fontId="14" fillId="0" borderId="38" xfId="2" applyNumberFormat="1" applyFont="1" applyBorder="1" applyAlignment="1">
      <alignment horizontal="center" vertical="center"/>
    </xf>
    <xf numFmtId="43" fontId="14" fillId="0" borderId="36" xfId="2" applyFont="1" applyBorder="1" applyAlignment="1">
      <alignment horizontal="left" vertical="center" wrapText="1"/>
    </xf>
    <xf numFmtId="169" fontId="14" fillId="0" borderId="15" xfId="2" applyNumberFormat="1" applyFont="1" applyBorder="1" applyAlignment="1">
      <alignment horizontal="center" vertical="top"/>
    </xf>
    <xf numFmtId="43" fontId="14" fillId="0" borderId="4" xfId="2" applyFont="1" applyFill="1" applyBorder="1" applyAlignment="1">
      <alignment horizontal="left" vertical="top" wrapText="1"/>
    </xf>
    <xf numFmtId="4" fontId="14" fillId="0" borderId="17" xfId="2" applyNumberFormat="1" applyFont="1" applyBorder="1" applyAlignment="1">
      <alignment horizontal="right" vertical="top"/>
    </xf>
    <xf numFmtId="169" fontId="14" fillId="0" borderId="14" xfId="2" applyNumberFormat="1" applyFont="1" applyBorder="1" applyAlignment="1">
      <alignment horizontal="center" vertical="center"/>
    </xf>
    <xf numFmtId="169" fontId="14" fillId="0" borderId="15" xfId="2" applyNumberFormat="1" applyFont="1" applyBorder="1" applyAlignment="1">
      <alignment horizontal="center" vertical="center"/>
    </xf>
    <xf numFmtId="43" fontId="14" fillId="0" borderId="3" xfId="2" applyFont="1" applyBorder="1" applyAlignment="1">
      <alignment horizontal="left" vertical="center" wrapText="1"/>
    </xf>
    <xf numFmtId="43" fontId="14" fillId="0" borderId="10" xfId="2" applyFont="1" applyBorder="1" applyAlignment="1">
      <alignment horizontal="left" vertical="center" wrapText="1"/>
    </xf>
    <xf numFmtId="169" fontId="14" fillId="0" borderId="8" xfId="2" applyNumberFormat="1" applyFont="1" applyBorder="1" applyAlignment="1">
      <alignment horizontal="center" vertical="center"/>
    </xf>
    <xf numFmtId="43" fontId="14" fillId="0" borderId="24" xfId="2" applyFont="1" applyBorder="1" applyAlignment="1">
      <alignment horizontal="left" vertical="center" wrapText="1"/>
    </xf>
    <xf numFmtId="43" fontId="51" fillId="0" borderId="0" xfId="2" applyFont="1" applyBorder="1"/>
    <xf numFmtId="2" fontId="7" fillId="0" borderId="0" xfId="2" applyNumberFormat="1" applyFont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top"/>
    </xf>
    <xf numFmtId="171" fontId="14" fillId="0" borderId="0" xfId="2" applyNumberFormat="1" applyFont="1" applyFill="1" applyBorder="1" applyAlignment="1">
      <alignment horizontal="right" vertical="top"/>
    </xf>
    <xf numFmtId="43" fontId="14" fillId="0" borderId="0" xfId="2" applyFont="1" applyFill="1" applyBorder="1" applyAlignment="1">
      <alignment horizontal="right" vertical="top"/>
    </xf>
    <xf numFmtId="165" fontId="14" fillId="0" borderId="18" xfId="2" applyNumberFormat="1" applyFont="1" applyBorder="1" applyAlignment="1">
      <alignment horizontal="center" vertical="center"/>
    </xf>
    <xf numFmtId="43" fontId="51" fillId="0" borderId="0" xfId="2" applyFont="1" applyFill="1" applyBorder="1" applyAlignment="1">
      <alignment vertical="center"/>
    </xf>
    <xf numFmtId="43" fontId="14" fillId="0" borderId="15" xfId="2" applyFont="1" applyFill="1" applyBorder="1" applyAlignment="1">
      <alignment horizontal="left" vertical="center" wrapText="1"/>
    </xf>
    <xf numFmtId="2" fontId="14" fillId="0" borderId="15" xfId="2" applyNumberFormat="1" applyFont="1" applyBorder="1" applyAlignment="1">
      <alignment horizontal="right" vertical="center"/>
    </xf>
    <xf numFmtId="169" fontId="14" fillId="0" borderId="38" xfId="2" applyNumberFormat="1" applyFont="1" applyBorder="1" applyAlignment="1">
      <alignment horizontal="center" vertical="top"/>
    </xf>
    <xf numFmtId="43" fontId="14" fillId="0" borderId="36" xfId="2" applyFont="1" applyBorder="1" applyAlignment="1">
      <alignment horizontal="left" vertical="top" wrapText="1"/>
    </xf>
    <xf numFmtId="43" fontId="14" fillId="0" borderId="17" xfId="2" applyFont="1" applyFill="1" applyBorder="1" applyAlignment="1">
      <alignment horizontal="left" vertical="center" wrapText="1"/>
    </xf>
    <xf numFmtId="169" fontId="14" fillId="0" borderId="16" xfId="2" applyNumberFormat="1" applyFont="1" applyBorder="1" applyAlignment="1">
      <alignment horizontal="center" vertical="center"/>
    </xf>
    <xf numFmtId="2" fontId="14" fillId="0" borderId="4" xfId="2" applyNumberFormat="1" applyFont="1" applyBorder="1" applyAlignment="1">
      <alignment horizontal="right" vertical="center"/>
    </xf>
    <xf numFmtId="43" fontId="14" fillId="0" borderId="0" xfId="2" applyFont="1" applyFill="1" applyBorder="1" applyAlignment="1">
      <alignment horizontal="left" vertical="top" wrapText="1"/>
    </xf>
    <xf numFmtId="172" fontId="14" fillId="0" borderId="0" xfId="2" applyNumberFormat="1" applyFont="1" applyFill="1" applyBorder="1" applyAlignment="1">
      <alignment horizontal="right" vertical="top"/>
    </xf>
    <xf numFmtId="173" fontId="14" fillId="0" borderId="0" xfId="2" applyNumberFormat="1" applyFont="1" applyFill="1" applyBorder="1" applyAlignment="1">
      <alignment horizontal="right" vertical="top"/>
    </xf>
    <xf numFmtId="0" fontId="6" fillId="0" borderId="15" xfId="2" applyNumberFormat="1" applyFont="1" applyBorder="1" applyAlignment="1">
      <alignment horizontal="center" vertical="center"/>
    </xf>
    <xf numFmtId="43" fontId="6" fillId="0" borderId="15" xfId="2" applyFont="1" applyBorder="1" applyAlignment="1">
      <alignment horizontal="center" vertical="center"/>
    </xf>
    <xf numFmtId="168" fontId="8" fillId="0" borderId="22" xfId="2" applyNumberFormat="1" applyFont="1" applyBorder="1" applyAlignment="1">
      <alignment horizontal="center" vertical="center"/>
    </xf>
    <xf numFmtId="43" fontId="7" fillId="0" borderId="15" xfId="3" applyFont="1" applyFill="1" applyBorder="1" applyAlignment="1">
      <alignment horizontal="left" vertical="center" wrapText="1"/>
    </xf>
    <xf numFmtId="4" fontId="9" fillId="0" borderId="7" xfId="2" applyNumberFormat="1" applyFont="1" applyBorder="1" applyAlignment="1">
      <alignment horizontal="right" vertical="center"/>
    </xf>
    <xf numFmtId="4" fontId="9" fillId="0" borderId="15" xfId="2" applyNumberFormat="1" applyFont="1" applyBorder="1" applyAlignment="1">
      <alignment horizontal="right" vertical="center"/>
    </xf>
    <xf numFmtId="2" fontId="12" fillId="0" borderId="3" xfId="2" applyNumberFormat="1" applyFont="1" applyBorder="1" applyAlignment="1">
      <alignment horizontal="right" vertical="center"/>
    </xf>
    <xf numFmtId="0" fontId="2" fillId="0" borderId="15" xfId="2" applyNumberFormat="1" applyFont="1" applyBorder="1" applyAlignment="1">
      <alignment horizontal="center" vertical="center"/>
    </xf>
    <xf numFmtId="168" fontId="11" fillId="0" borderId="22" xfId="2" applyNumberFormat="1" applyFont="1" applyBorder="1" applyAlignment="1">
      <alignment horizontal="center" vertical="center"/>
    </xf>
    <xf numFmtId="43" fontId="14" fillId="0" borderId="27" xfId="3" applyFont="1" applyFill="1" applyBorder="1" applyAlignment="1">
      <alignment horizontal="left" vertical="center" wrapText="1"/>
    </xf>
    <xf numFmtId="4" fontId="12" fillId="0" borderId="56" xfId="2" applyNumberFormat="1" applyFont="1" applyBorder="1" applyAlignment="1">
      <alignment horizontal="right" vertical="center"/>
    </xf>
    <xf numFmtId="4" fontId="10" fillId="0" borderId="15" xfId="2" applyNumberFormat="1" applyFont="1" applyBorder="1" applyAlignment="1">
      <alignment horizontal="right" vertical="center"/>
    </xf>
    <xf numFmtId="2" fontId="10" fillId="0" borderId="17" xfId="2" applyNumberFormat="1" applyFont="1" applyBorder="1" applyAlignment="1">
      <alignment horizontal="right" vertical="center"/>
    </xf>
    <xf numFmtId="43" fontId="2" fillId="0" borderId="18" xfId="2" applyFont="1" applyBorder="1" applyAlignment="1">
      <alignment horizontal="center" vertical="center"/>
    </xf>
    <xf numFmtId="170" fontId="11" fillId="0" borderId="18" xfId="2" applyNumberFormat="1" applyFont="1" applyBorder="1" applyAlignment="1">
      <alignment horizontal="center" vertical="center"/>
    </xf>
    <xf numFmtId="43" fontId="2" fillId="0" borderId="27" xfId="2" applyFont="1" applyBorder="1" applyAlignment="1">
      <alignment horizontal="center" vertical="center"/>
    </xf>
    <xf numFmtId="43" fontId="12" fillId="0" borderId="25" xfId="2" applyFont="1" applyBorder="1" applyAlignment="1">
      <alignment horizontal="left" vertical="center" wrapText="1"/>
    </xf>
    <xf numFmtId="4" fontId="12" fillId="0" borderId="10" xfId="2" applyNumberFormat="1" applyFont="1" applyBorder="1" applyAlignment="1">
      <alignment horizontal="right" vertical="center"/>
    </xf>
    <xf numFmtId="2" fontId="12" fillId="0" borderId="17" xfId="2" applyNumberFormat="1" applyFont="1" applyBorder="1" applyAlignment="1">
      <alignment horizontal="right" vertical="center"/>
    </xf>
    <xf numFmtId="43" fontId="2" fillId="0" borderId="22" xfId="2" applyFont="1" applyBorder="1" applyAlignment="1">
      <alignment horizontal="center" vertical="center"/>
    </xf>
    <xf numFmtId="4" fontId="12" fillId="0" borderId="23" xfId="2" applyNumberFormat="1" applyFont="1" applyBorder="1" applyAlignment="1">
      <alignment horizontal="right" vertical="center"/>
    </xf>
    <xf numFmtId="43" fontId="19" fillId="0" borderId="8" xfId="2" applyFont="1" applyBorder="1" applyAlignment="1">
      <alignment horizontal="left" vertical="top" wrapText="1"/>
    </xf>
    <xf numFmtId="4" fontId="12" fillId="0" borderId="1" xfId="2" applyNumberFormat="1" applyFont="1" applyBorder="1" applyAlignment="1">
      <alignment horizontal="right" vertical="center"/>
    </xf>
    <xf numFmtId="4" fontId="15" fillId="0" borderId="3" xfId="2" applyNumberFormat="1" applyFont="1" applyBorder="1" applyAlignment="1">
      <alignment horizontal="right" vertical="center"/>
    </xf>
    <xf numFmtId="43" fontId="2" fillId="0" borderId="8" xfId="2" applyFont="1" applyBorder="1" applyAlignment="1">
      <alignment horizontal="center" vertical="center"/>
    </xf>
    <xf numFmtId="170" fontId="11" fillId="0" borderId="8" xfId="2" applyNumberFormat="1" applyFont="1" applyBorder="1" applyAlignment="1">
      <alignment horizontal="center" vertical="center"/>
    </xf>
    <xf numFmtId="43" fontId="2" fillId="0" borderId="21" xfId="2" applyFont="1" applyBorder="1" applyAlignment="1">
      <alignment horizontal="center" vertical="center"/>
    </xf>
    <xf numFmtId="43" fontId="12" fillId="0" borderId="4" xfId="2" applyFont="1" applyBorder="1" applyAlignment="1">
      <alignment horizontal="left" vertical="center" wrapText="1"/>
    </xf>
    <xf numFmtId="2" fontId="12" fillId="0" borderId="4" xfId="2" applyNumberFormat="1" applyFont="1" applyBorder="1" applyAlignment="1">
      <alignment horizontal="right" vertical="center"/>
    </xf>
    <xf numFmtId="0" fontId="17" fillId="0" borderId="15" xfId="6" applyNumberFormat="1" applyFont="1" applyBorder="1" applyAlignment="1">
      <alignment horizontal="left" vertical="top" wrapText="1"/>
    </xf>
    <xf numFmtId="4" fontId="12" fillId="0" borderId="26" xfId="2" applyNumberFormat="1" applyFont="1" applyBorder="1" applyAlignment="1">
      <alignment horizontal="right" vertical="center"/>
    </xf>
    <xf numFmtId="4" fontId="12" fillId="5" borderId="26" xfId="2" applyNumberFormat="1" applyFont="1" applyFill="1" applyBorder="1" applyAlignment="1">
      <alignment horizontal="right" vertical="center"/>
    </xf>
    <xf numFmtId="4" fontId="12" fillId="0" borderId="31" xfId="2" applyNumberFormat="1" applyFont="1" applyBorder="1" applyAlignment="1">
      <alignment horizontal="right" vertical="center"/>
    </xf>
    <xf numFmtId="2" fontId="12" fillId="0" borderId="10" xfId="2" applyNumberFormat="1" applyFont="1" applyBorder="1" applyAlignment="1">
      <alignment horizontal="right" vertical="center"/>
    </xf>
    <xf numFmtId="4" fontId="12" fillId="0" borderId="3" xfId="2" applyNumberFormat="1" applyFont="1" applyBorder="1" applyAlignment="1">
      <alignment horizontal="right" vertical="center"/>
    </xf>
    <xf numFmtId="4" fontId="15" fillId="0" borderId="17" xfId="2" applyNumberFormat="1" applyFont="1" applyBorder="1" applyAlignment="1">
      <alignment horizontal="right" vertical="center"/>
    </xf>
    <xf numFmtId="4" fontId="10" fillId="0" borderId="10" xfId="2" applyNumberFormat="1" applyFont="1" applyBorder="1" applyAlignment="1">
      <alignment horizontal="right" vertical="center"/>
    </xf>
    <xf numFmtId="43" fontId="12" fillId="0" borderId="10" xfId="2" applyFont="1" applyBorder="1" applyAlignment="1">
      <alignment horizontal="left" vertical="center" wrapText="1"/>
    </xf>
    <xf numFmtId="49" fontId="14" fillId="3" borderId="15" xfId="4" applyNumberFormat="1" applyFont="1" applyFill="1" applyBorder="1" applyAlignment="1" applyProtection="1">
      <alignment vertical="center" wrapText="1"/>
      <protection locked="0"/>
    </xf>
    <xf numFmtId="43" fontId="12" fillId="5" borderId="27" xfId="2" applyFont="1" applyFill="1" applyBorder="1" applyAlignment="1">
      <alignment horizontal="left" vertical="center" wrapText="1"/>
    </xf>
    <xf numFmtId="4" fontId="12" fillId="0" borderId="11" xfId="2" applyNumberFormat="1" applyFont="1" applyBorder="1" applyAlignment="1">
      <alignment horizontal="right" vertical="center"/>
    </xf>
    <xf numFmtId="4" fontId="12" fillId="0" borderId="40" xfId="2" applyNumberFormat="1" applyFont="1" applyBorder="1" applyAlignment="1">
      <alignment horizontal="right" vertical="center"/>
    </xf>
    <xf numFmtId="4" fontId="12" fillId="0" borderId="7" xfId="2" applyNumberFormat="1" applyFont="1" applyBorder="1" applyAlignment="1">
      <alignment horizontal="right" vertical="center"/>
    </xf>
    <xf numFmtId="4" fontId="15" fillId="0" borderId="7" xfId="2" applyNumberFormat="1" applyFont="1" applyBorder="1" applyAlignment="1">
      <alignment horizontal="right" vertical="center"/>
    </xf>
    <xf numFmtId="167" fontId="11" fillId="0" borderId="8" xfId="2" applyNumberFormat="1" applyFont="1" applyBorder="1" applyAlignment="1">
      <alignment horizontal="center" vertical="center"/>
    </xf>
    <xf numFmtId="43" fontId="14" fillId="0" borderId="28" xfId="3" applyFont="1" applyBorder="1" applyAlignment="1">
      <alignment horizontal="left" vertical="center" wrapText="1"/>
    </xf>
    <xf numFmtId="4" fontId="12" fillId="0" borderId="8" xfId="2" applyNumberFormat="1" applyFont="1" applyBorder="1" applyAlignment="1">
      <alignment horizontal="right" vertical="center"/>
    </xf>
    <xf numFmtId="4" fontId="12" fillId="0" borderId="39" xfId="2" applyNumberFormat="1" applyFont="1" applyBorder="1" applyAlignment="1">
      <alignment horizontal="right" vertical="center"/>
    </xf>
    <xf numFmtId="169" fontId="5" fillId="0" borderId="15" xfId="2" applyNumberFormat="1" applyFont="1" applyBorder="1" applyAlignment="1">
      <alignment horizontal="center" vertical="center"/>
    </xf>
    <xf numFmtId="43" fontId="17" fillId="0" borderId="20" xfId="2" applyFont="1" applyBorder="1" applyAlignment="1">
      <alignment horizontal="center" vertical="center"/>
    </xf>
    <xf numFmtId="43" fontId="52" fillId="0" borderId="0" xfId="14" applyFont="1"/>
    <xf numFmtId="0" fontId="34" fillId="8" borderId="15" xfId="13" applyFont="1" applyFill="1" applyBorder="1" applyAlignment="1">
      <alignment horizontal="center"/>
    </xf>
    <xf numFmtId="0" fontId="33" fillId="5" borderId="15" xfId="13" applyFont="1" applyFill="1" applyBorder="1" applyAlignment="1">
      <alignment horizontal="left" vertical="center" wrapText="1"/>
    </xf>
    <xf numFmtId="43" fontId="33" fillId="5" borderId="15" xfId="14" applyFont="1" applyFill="1" applyBorder="1" applyAlignment="1">
      <alignment vertical="center"/>
    </xf>
    <xf numFmtId="0" fontId="33" fillId="0" borderId="15" xfId="13" applyFont="1" applyBorder="1" applyAlignment="1">
      <alignment vertical="center" wrapText="1"/>
    </xf>
    <xf numFmtId="43" fontId="34" fillId="5" borderId="15" xfId="14" applyFont="1" applyFill="1" applyBorder="1" applyAlignment="1">
      <alignment vertical="center"/>
    </xf>
    <xf numFmtId="0" fontId="33" fillId="0" borderId="15" xfId="13" applyFont="1" applyBorder="1" applyAlignment="1">
      <alignment horizontal="left" vertical="center" wrapText="1"/>
    </xf>
    <xf numFmtId="43" fontId="33" fillId="5" borderId="15" xfId="14" applyFont="1" applyFill="1" applyBorder="1" applyAlignment="1">
      <alignment horizontal="center" vertical="center"/>
    </xf>
    <xf numFmtId="43" fontId="33" fillId="5" borderId="15" xfId="14" applyFont="1" applyFill="1" applyBorder="1" applyAlignment="1">
      <alignment horizontal="left" vertical="center" wrapText="1"/>
    </xf>
    <xf numFmtId="43" fontId="34" fillId="0" borderId="15" xfId="14" applyFont="1" applyBorder="1" applyAlignment="1">
      <alignment vertical="center"/>
    </xf>
    <xf numFmtId="43" fontId="34" fillId="0" borderId="15" xfId="14" applyFont="1" applyBorder="1" applyAlignment="1">
      <alignment horizontal="left" vertical="center"/>
    </xf>
    <xf numFmtId="168" fontId="22" fillId="0" borderId="6" xfId="6" applyNumberFormat="1" applyFont="1" applyBorder="1" applyAlignment="1">
      <alignment horizontal="center" vertical="top"/>
    </xf>
    <xf numFmtId="4" fontId="14" fillId="0" borderId="7" xfId="6" applyNumberFormat="1" applyFont="1" applyBorder="1" applyAlignment="1">
      <alignment horizontal="right" vertical="top"/>
    </xf>
    <xf numFmtId="169" fontId="25" fillId="0" borderId="27" xfId="6" applyNumberFormat="1" applyFont="1" applyBorder="1" applyAlignment="1">
      <alignment horizontal="center" vertical="center"/>
    </xf>
    <xf numFmtId="43" fontId="4" fillId="0" borderId="32" xfId="6" applyFont="1" applyBorder="1" applyAlignment="1">
      <alignment horizontal="center" vertical="center"/>
    </xf>
    <xf numFmtId="43" fontId="7" fillId="0" borderId="15" xfId="6" applyFont="1" applyBorder="1" applyAlignment="1">
      <alignment horizontal="left" vertical="center" wrapText="1"/>
    </xf>
    <xf numFmtId="2" fontId="7" fillId="0" borderId="41" xfId="6" applyNumberFormat="1" applyFont="1" applyBorder="1" applyAlignment="1">
      <alignment horizontal="right" vertical="center"/>
    </xf>
    <xf numFmtId="2" fontId="7" fillId="0" borderId="11" xfId="6" applyNumberFormat="1" applyFont="1" applyBorder="1" applyAlignment="1">
      <alignment horizontal="right" vertical="center"/>
    </xf>
    <xf numFmtId="43" fontId="4" fillId="0" borderId="15" xfId="6" applyFont="1" applyBorder="1" applyAlignment="1">
      <alignment horizontal="center" vertical="top"/>
    </xf>
    <xf numFmtId="0" fontId="1" fillId="0" borderId="0" xfId="7" applyFont="1" applyAlignment="1">
      <alignment vertical="top"/>
    </xf>
    <xf numFmtId="43" fontId="4" fillId="0" borderId="22" xfId="6" applyFont="1" applyBorder="1" applyAlignment="1">
      <alignment horizontal="center" vertical="top"/>
    </xf>
    <xf numFmtId="43" fontId="4" fillId="0" borderId="8" xfId="6" applyFont="1" applyBorder="1" applyAlignment="1">
      <alignment horizontal="center" vertical="top"/>
    </xf>
    <xf numFmtId="43" fontId="4" fillId="0" borderId="27" xfId="6" applyFont="1" applyBorder="1" applyAlignment="1">
      <alignment horizontal="center" vertical="top"/>
    </xf>
    <xf numFmtId="43" fontId="4" fillId="0" borderId="18" xfId="6" applyFont="1" applyBorder="1" applyAlignment="1">
      <alignment horizontal="center" vertical="top"/>
    </xf>
    <xf numFmtId="43" fontId="4" fillId="0" borderId="0" xfId="6" applyFont="1" applyBorder="1" applyAlignment="1">
      <alignment horizontal="center" vertical="top"/>
    </xf>
    <xf numFmtId="0" fontId="17" fillId="0" borderId="15" xfId="5" applyFont="1" applyBorder="1" applyAlignment="1">
      <alignment vertical="top" wrapText="1"/>
    </xf>
    <xf numFmtId="0" fontId="17" fillId="0" borderId="15" xfId="5" applyFont="1" applyFill="1" applyBorder="1" applyAlignment="1">
      <alignment horizontal="left" vertical="top" wrapText="1"/>
    </xf>
    <xf numFmtId="4" fontId="14" fillId="0" borderId="12" xfId="6" applyNumberFormat="1" applyFont="1" applyBorder="1" applyAlignment="1">
      <alignment horizontal="right" vertical="top"/>
    </xf>
    <xf numFmtId="43" fontId="4" fillId="0" borderId="2" xfId="6" applyFont="1" applyBorder="1" applyAlignment="1">
      <alignment horizontal="center" vertical="top"/>
    </xf>
    <xf numFmtId="43" fontId="4" fillId="0" borderId="0" xfId="2" applyFont="1" applyFill="1" applyBorder="1" applyAlignment="1">
      <alignment horizontal="center"/>
    </xf>
    <xf numFmtId="43" fontId="19" fillId="0" borderId="15" xfId="2" applyFont="1" applyBorder="1" applyAlignment="1">
      <alignment horizontal="left" vertical="top" wrapText="1"/>
    </xf>
    <xf numFmtId="43" fontId="2" fillId="0" borderId="39" xfId="2" applyFont="1" applyBorder="1" applyAlignment="1">
      <alignment horizontal="center"/>
    </xf>
    <xf numFmtId="43" fontId="9" fillId="0" borderId="51" xfId="2" applyFont="1" applyFill="1" applyBorder="1" applyAlignment="1">
      <alignment horizontal="left" vertical="top" wrapText="1"/>
    </xf>
    <xf numFmtId="2" fontId="10" fillId="0" borderId="67" xfId="2" applyNumberFormat="1" applyFont="1" applyBorder="1" applyAlignment="1">
      <alignment horizontal="right" vertical="top"/>
    </xf>
    <xf numFmtId="2" fontId="10" fillId="0" borderId="3" xfId="2" applyNumberFormat="1" applyFont="1" applyBorder="1" applyAlignment="1">
      <alignment horizontal="right" vertical="center"/>
    </xf>
    <xf numFmtId="43" fontId="7" fillId="0" borderId="17" xfId="2" applyFont="1" applyBorder="1" applyAlignment="1">
      <alignment horizontal="left" vertical="center" wrapText="1"/>
    </xf>
    <xf numFmtId="43" fontId="14" fillId="0" borderId="34" xfId="2" applyFont="1" applyBorder="1" applyAlignment="1">
      <alignment horizontal="left" vertical="center" wrapText="1"/>
    </xf>
    <xf numFmtId="43" fontId="14" fillId="0" borderId="29" xfId="6" applyFont="1" applyBorder="1" applyAlignment="1">
      <alignment horizontal="left" vertical="top" wrapText="1"/>
    </xf>
    <xf numFmtId="43" fontId="14" fillId="0" borderId="4" xfId="6" applyFont="1" applyBorder="1" applyAlignment="1">
      <alignment horizontal="left" vertical="center" wrapText="1"/>
    </xf>
    <xf numFmtId="4" fontId="17" fillId="0" borderId="9" xfId="2" applyNumberFormat="1" applyFont="1" applyBorder="1" applyAlignment="1">
      <alignment horizontal="right" vertical="center"/>
    </xf>
    <xf numFmtId="4" fontId="17" fillId="0" borderId="15" xfId="2" applyNumberFormat="1" applyFont="1" applyBorder="1" applyAlignment="1">
      <alignment horizontal="right" vertical="center"/>
    </xf>
    <xf numFmtId="43" fontId="2" fillId="0" borderId="27" xfId="23" applyFont="1" applyBorder="1" applyAlignment="1">
      <alignment horizontal="center" vertical="center"/>
    </xf>
    <xf numFmtId="170" fontId="16" fillId="0" borderId="27" xfId="23" applyNumberFormat="1" applyFont="1" applyBorder="1" applyAlignment="1">
      <alignment horizontal="center" vertical="center"/>
    </xf>
    <xf numFmtId="43" fontId="2" fillId="0" borderId="20" xfId="23" applyFont="1" applyBorder="1" applyAlignment="1">
      <alignment horizontal="center" vertical="center"/>
    </xf>
    <xf numFmtId="4" fontId="14" fillId="0" borderId="10" xfId="23" applyNumberFormat="1" applyFont="1" applyBorder="1" applyAlignment="1">
      <alignment horizontal="right" vertical="center"/>
    </xf>
    <xf numFmtId="2" fontId="14" fillId="0" borderId="15" xfId="23" applyNumberFormat="1" applyFont="1" applyBorder="1" applyAlignment="1">
      <alignment horizontal="right" vertical="center"/>
    </xf>
    <xf numFmtId="0" fontId="4" fillId="0" borderId="0" xfId="1" applyNumberFormat="1" applyFont="1" applyFill="1" applyBorder="1" applyAlignment="1" applyProtection="1">
      <alignment wrapText="1"/>
    </xf>
    <xf numFmtId="4" fontId="19" fillId="0" borderId="27" xfId="2" applyNumberFormat="1" applyFont="1" applyBorder="1" applyAlignment="1">
      <alignment horizontal="right" vertical="top"/>
    </xf>
    <xf numFmtId="4" fontId="19" fillId="5" borderId="17" xfId="2" applyNumberFormat="1" applyFont="1" applyFill="1" applyBorder="1" applyAlignment="1">
      <alignment horizontal="right" vertical="top"/>
    </xf>
    <xf numFmtId="4" fontId="23" fillId="5" borderId="4" xfId="2" applyNumberFormat="1" applyFont="1" applyFill="1" applyBorder="1" applyAlignment="1">
      <alignment horizontal="right" vertical="top"/>
    </xf>
    <xf numFmtId="4" fontId="19" fillId="0" borderId="43" xfId="2" applyNumberFormat="1" applyFont="1" applyBorder="1" applyAlignment="1">
      <alignment horizontal="right" vertical="center"/>
    </xf>
    <xf numFmtId="43" fontId="9" fillId="0" borderId="8" xfId="2" applyFont="1" applyBorder="1" applyAlignment="1">
      <alignment horizontal="left" vertical="center" wrapText="1"/>
    </xf>
    <xf numFmtId="4" fontId="9" fillId="0" borderId="8" xfId="2" applyNumberFormat="1" applyFont="1" applyBorder="1" applyAlignment="1">
      <alignment horizontal="right" vertical="center"/>
    </xf>
    <xf numFmtId="2" fontId="10" fillId="0" borderId="4" xfId="2" applyNumberFormat="1" applyFont="1" applyBorder="1" applyAlignment="1">
      <alignment horizontal="right" vertical="center"/>
    </xf>
    <xf numFmtId="2" fontId="14" fillId="0" borderId="57" xfId="6" applyNumberFormat="1" applyFont="1" applyBorder="1" applyAlignment="1">
      <alignment horizontal="right" vertical="top"/>
    </xf>
    <xf numFmtId="169" fontId="7" fillId="0" borderId="27" xfId="6" applyNumberFormat="1" applyFont="1" applyBorder="1" applyAlignment="1">
      <alignment horizontal="center" vertical="top"/>
    </xf>
    <xf numFmtId="43" fontId="17" fillId="0" borderId="15" xfId="6" applyFont="1" applyBorder="1" applyAlignment="1">
      <alignment horizontal="center"/>
    </xf>
    <xf numFmtId="43" fontId="17" fillId="0" borderId="32" xfId="6" applyFont="1" applyBorder="1" applyAlignment="1">
      <alignment horizontal="center"/>
    </xf>
    <xf numFmtId="43" fontId="17" fillId="0" borderId="27" xfId="6" applyFont="1" applyBorder="1" applyAlignment="1">
      <alignment horizontal="center"/>
    </xf>
    <xf numFmtId="170" fontId="14" fillId="0" borderId="27" xfId="6" applyNumberFormat="1" applyFont="1" applyBorder="1" applyAlignment="1">
      <alignment horizontal="center" vertical="top"/>
    </xf>
    <xf numFmtId="43" fontId="17" fillId="0" borderId="0" xfId="6" applyFont="1" applyBorder="1" applyAlignment="1">
      <alignment horizontal="center"/>
    </xf>
    <xf numFmtId="43" fontId="14" fillId="0" borderId="4" xfId="2" applyFont="1" applyBorder="1" applyAlignment="1">
      <alignment horizontal="left" vertical="top" wrapText="1"/>
    </xf>
    <xf numFmtId="43" fontId="17" fillId="0" borderId="8" xfId="6" applyFont="1" applyBorder="1" applyAlignment="1">
      <alignment horizontal="center"/>
    </xf>
    <xf numFmtId="168" fontId="14" fillId="0" borderId="7" xfId="6" applyNumberFormat="1" applyFont="1" applyBorder="1" applyAlignment="1">
      <alignment horizontal="center" vertical="top"/>
    </xf>
    <xf numFmtId="43" fontId="14" fillId="0" borderId="39" xfId="6" applyFont="1" applyFill="1" applyBorder="1" applyAlignment="1">
      <alignment horizontal="left" vertical="top" wrapText="1"/>
    </xf>
    <xf numFmtId="167" fontId="14" fillId="0" borderId="15" xfId="2" applyNumberFormat="1" applyFont="1" applyBorder="1" applyAlignment="1">
      <alignment horizontal="center" vertical="top"/>
    </xf>
    <xf numFmtId="4" fontId="14" fillId="0" borderId="15" xfId="3" applyNumberFormat="1" applyFont="1" applyBorder="1" applyAlignment="1">
      <alignment horizontal="right" vertical="center"/>
    </xf>
    <xf numFmtId="4" fontId="14" fillId="0" borderId="15" xfId="1" applyNumberFormat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4" fontId="17" fillId="0" borderId="15" xfId="3" applyNumberFormat="1" applyFont="1" applyBorder="1" applyAlignment="1">
      <alignment horizontal="right" vertical="center"/>
    </xf>
    <xf numFmtId="4" fontId="23" fillId="0" borderId="15" xfId="2" applyNumberFormat="1" applyFont="1" applyBorder="1" applyAlignment="1">
      <alignment horizontal="right" vertical="center"/>
    </xf>
    <xf numFmtId="2" fontId="19" fillId="0" borderId="15" xfId="2" applyNumberFormat="1" applyFont="1" applyBorder="1" applyAlignment="1">
      <alignment horizontal="right" vertical="center"/>
    </xf>
    <xf numFmtId="4" fontId="15" fillId="0" borderId="39" xfId="2" applyNumberFormat="1" applyFont="1" applyBorder="1" applyAlignment="1">
      <alignment horizontal="right" vertical="top"/>
    </xf>
    <xf numFmtId="4" fontId="12" fillId="0" borderId="50" xfId="2" applyNumberFormat="1" applyFont="1" applyBorder="1" applyAlignment="1">
      <alignment horizontal="right" vertical="top"/>
    </xf>
    <xf numFmtId="2" fontId="12" fillId="0" borderId="9" xfId="2" applyNumberFormat="1" applyFont="1" applyBorder="1" applyAlignment="1">
      <alignment horizontal="right" vertical="top"/>
    </xf>
    <xf numFmtId="4" fontId="10" fillId="0" borderId="27" xfId="2" applyNumberFormat="1" applyFont="1" applyBorder="1" applyAlignment="1">
      <alignment horizontal="right" vertical="center"/>
    </xf>
    <xf numFmtId="2" fontId="10" fillId="0" borderId="10" xfId="2" applyNumberFormat="1" applyFont="1" applyBorder="1" applyAlignment="1">
      <alignment horizontal="right" vertical="center"/>
    </xf>
    <xf numFmtId="0" fontId="43" fillId="0" borderId="15" xfId="8" applyFont="1" applyBorder="1" applyAlignment="1">
      <alignment horizontal="center" vertical="center"/>
    </xf>
    <xf numFmtId="0" fontId="43" fillId="0" borderId="15" xfId="8" applyFont="1" applyBorder="1" applyAlignment="1">
      <alignment vertical="center" wrapText="1"/>
    </xf>
    <xf numFmtId="0" fontId="18" fillId="0" borderId="15" xfId="0" applyFont="1" applyBorder="1" applyAlignment="1">
      <alignment horizontal="left" vertical="top" wrapText="1"/>
    </xf>
    <xf numFmtId="4" fontId="43" fillId="0" borderId="15" xfId="2" applyNumberFormat="1" applyFont="1" applyBorder="1" applyAlignment="1">
      <alignment horizontal="right" vertical="center"/>
    </xf>
    <xf numFmtId="4" fontId="14" fillId="0" borderId="27" xfId="2" applyNumberFormat="1" applyFont="1" applyBorder="1" applyAlignment="1">
      <alignment horizontal="right" vertical="center"/>
    </xf>
    <xf numFmtId="4" fontId="14" fillId="0" borderId="23" xfId="2" applyNumberFormat="1" applyFont="1" applyBorder="1" applyAlignment="1">
      <alignment horizontal="right" vertical="center"/>
    </xf>
    <xf numFmtId="168" fontId="14" fillId="0" borderId="15" xfId="2" applyNumberFormat="1" applyFont="1" applyBorder="1" applyAlignment="1">
      <alignment horizontal="center" vertical="center"/>
    </xf>
    <xf numFmtId="43" fontId="5" fillId="0" borderId="6" xfId="6" applyFont="1" applyBorder="1" applyAlignment="1">
      <alignment horizontal="left" vertical="center" wrapText="1"/>
    </xf>
    <xf numFmtId="0" fontId="2" fillId="5" borderId="15" xfId="1" applyFont="1" applyFill="1" applyBorder="1" applyAlignment="1">
      <alignment horizontal="center" vertical="center"/>
    </xf>
    <xf numFmtId="168" fontId="22" fillId="0" borderId="2" xfId="6" applyNumberFormat="1" applyFont="1" applyBorder="1" applyAlignment="1">
      <alignment horizontal="center" vertical="center"/>
    </xf>
    <xf numFmtId="4" fontId="14" fillId="0" borderId="15" xfId="6" applyNumberFormat="1" applyFont="1" applyBorder="1" applyAlignment="1">
      <alignment horizontal="right" vertical="center"/>
    </xf>
    <xf numFmtId="2" fontId="14" fillId="0" borderId="15" xfId="6" applyNumberFormat="1" applyFont="1" applyBorder="1" applyAlignment="1">
      <alignment horizontal="right" vertical="center"/>
    </xf>
    <xf numFmtId="4" fontId="14" fillId="0" borderId="37" xfId="6" applyNumberFormat="1" applyFont="1" applyBorder="1" applyAlignment="1">
      <alignment horizontal="right" vertical="center"/>
    </xf>
    <xf numFmtId="43" fontId="1" fillId="0" borderId="0" xfId="6" applyFont="1" applyBorder="1" applyAlignment="1">
      <alignment horizontal="center"/>
    </xf>
    <xf numFmtId="43" fontId="1" fillId="0" borderId="21" xfId="6" applyFont="1" applyBorder="1" applyAlignment="1">
      <alignment horizontal="center"/>
    </xf>
    <xf numFmtId="43" fontId="25" fillId="0" borderId="15" xfId="6" applyFont="1" applyBorder="1" applyAlignment="1">
      <alignment horizontal="center" vertical="top" wrapText="1"/>
    </xf>
    <xf numFmtId="4" fontId="25" fillId="0" borderId="15" xfId="6" applyNumberFormat="1" applyFont="1" applyBorder="1" applyAlignment="1">
      <alignment horizontal="center" vertical="top"/>
    </xf>
    <xf numFmtId="2" fontId="25" fillId="0" borderId="15" xfId="6" applyNumberFormat="1" applyFont="1" applyBorder="1" applyAlignment="1">
      <alignment horizontal="center" vertical="top"/>
    </xf>
    <xf numFmtId="0" fontId="1" fillId="0" borderId="0" xfId="7" applyFont="1" applyAlignment="1">
      <alignment horizontal="center"/>
    </xf>
    <xf numFmtId="167" fontId="22" fillId="0" borderId="15" xfId="2" applyNumberFormat="1" applyFont="1" applyBorder="1" applyAlignment="1">
      <alignment horizontal="center" vertical="top"/>
    </xf>
    <xf numFmtId="43" fontId="4" fillId="0" borderId="0" xfId="11" applyNumberFormat="1" applyFont="1" applyFill="1" applyBorder="1" applyAlignment="1" applyProtection="1">
      <alignment horizontal="center" wrapText="1"/>
    </xf>
    <xf numFmtId="0" fontId="48" fillId="8" borderId="15" xfId="13" applyFont="1" applyFill="1" applyBorder="1" applyAlignment="1">
      <alignment horizontal="center" vertical="center"/>
    </xf>
    <xf numFmtId="0" fontId="34" fillId="8" borderId="15" xfId="13" applyFont="1" applyFill="1" applyBorder="1" applyAlignment="1">
      <alignment horizontal="center" vertical="center"/>
    </xf>
    <xf numFmtId="0" fontId="34" fillId="8" borderId="15" xfId="13" applyFont="1" applyFill="1" applyBorder="1" applyAlignment="1">
      <alignment horizontal="center" vertical="center" wrapText="1"/>
    </xf>
    <xf numFmtId="0" fontId="48" fillId="8" borderId="15" xfId="13" applyFont="1" applyFill="1" applyBorder="1" applyAlignment="1">
      <alignment horizontal="center" vertical="center" wrapText="1"/>
    </xf>
    <xf numFmtId="0" fontId="32" fillId="0" borderId="0" xfId="13" applyAlignment="1">
      <alignment vertical="center"/>
    </xf>
    <xf numFmtId="0" fontId="50" fillId="0" borderId="0" xfId="13" applyFont="1" applyAlignment="1">
      <alignment vertical="center"/>
    </xf>
    <xf numFmtId="2" fontId="48" fillId="0" borderId="15" xfId="14" applyNumberFormat="1" applyFont="1" applyBorder="1" applyAlignment="1">
      <alignment horizontal="center" vertical="center"/>
    </xf>
    <xf numFmtId="2" fontId="53" fillId="0" borderId="15" xfId="14" applyNumberFormat="1" applyFont="1" applyBorder="1" applyAlignment="1">
      <alignment horizontal="center" vertical="center"/>
    </xf>
    <xf numFmtId="2" fontId="48" fillId="8" borderId="15" xfId="14" applyNumberFormat="1" applyFont="1" applyFill="1" applyBorder="1" applyAlignment="1">
      <alignment horizontal="center" vertical="center"/>
    </xf>
    <xf numFmtId="2" fontId="32" fillId="0" borderId="0" xfId="13" applyNumberFormat="1"/>
    <xf numFmtId="2" fontId="53" fillId="0" borderId="15" xfId="13" applyNumberFormat="1" applyFont="1" applyBorder="1" applyAlignment="1">
      <alignment vertical="center"/>
    </xf>
    <xf numFmtId="43" fontId="48" fillId="0" borderId="15" xfId="13" applyNumberFormat="1" applyFont="1" applyBorder="1" applyAlignment="1">
      <alignment vertical="center"/>
    </xf>
    <xf numFmtId="2" fontId="48" fillId="0" borderId="15" xfId="13" applyNumberFormat="1" applyFont="1" applyBorder="1" applyAlignment="1">
      <alignment vertical="center"/>
    </xf>
    <xf numFmtId="43" fontId="37" fillId="0" borderId="15" xfId="14" applyFont="1" applyBorder="1" applyAlignment="1">
      <alignment vertical="center"/>
    </xf>
    <xf numFmtId="0" fontId="37" fillId="0" borderId="15" xfId="13" applyFont="1" applyBorder="1" applyAlignment="1">
      <alignment vertical="center"/>
    </xf>
    <xf numFmtId="43" fontId="33" fillId="0" borderId="15" xfId="13" applyNumberFormat="1" applyFont="1" applyBorder="1" applyAlignment="1">
      <alignment horizontal="left" vertical="center"/>
    </xf>
    <xf numFmtId="0" fontId="33" fillId="0" borderId="15" xfId="13" applyFont="1" applyBorder="1" applyAlignment="1">
      <alignment horizontal="left" vertical="center"/>
    </xf>
    <xf numFmtId="2" fontId="48" fillId="8" borderId="15" xfId="13" applyNumberFormat="1" applyFont="1" applyFill="1" applyBorder="1" applyAlignment="1">
      <alignment vertical="center"/>
    </xf>
    <xf numFmtId="0" fontId="54" fillId="0" borderId="0" xfId="13" applyFont="1" applyBorder="1"/>
    <xf numFmtId="0" fontId="37" fillId="0" borderId="0" xfId="13" applyFont="1" applyBorder="1"/>
    <xf numFmtId="2" fontId="37" fillId="0" borderId="0" xfId="13" applyNumberFormat="1" applyFont="1" applyBorder="1"/>
    <xf numFmtId="0" fontId="54" fillId="0" borderId="0" xfId="13" applyFont="1"/>
    <xf numFmtId="0" fontId="37" fillId="0" borderId="0" xfId="13" applyFont="1"/>
    <xf numFmtId="43" fontId="55" fillId="0" borderId="0" xfId="14" applyFont="1"/>
    <xf numFmtId="2" fontId="37" fillId="0" borderId="0" xfId="13" applyNumberFormat="1" applyFont="1"/>
    <xf numFmtId="0" fontId="32" fillId="0" borderId="0" xfId="13" applyFont="1" applyAlignment="1">
      <alignment vertical="center"/>
    </xf>
    <xf numFmtId="0" fontId="54" fillId="0" borderId="0" xfId="13" applyFont="1" applyBorder="1" applyAlignment="1"/>
    <xf numFmtId="0" fontId="37" fillId="0" borderId="39" xfId="13" applyFont="1" applyBorder="1" applyAlignment="1"/>
    <xf numFmtId="0" fontId="37" fillId="0" borderId="0" xfId="13" applyFont="1" applyBorder="1" applyAlignment="1"/>
    <xf numFmtId="2" fontId="34" fillId="5" borderId="15" xfId="14" applyNumberFormat="1" applyFont="1" applyFill="1" applyBorder="1" applyAlignment="1">
      <alignment horizontal="right" vertical="center"/>
    </xf>
    <xf numFmtId="0" fontId="33" fillId="0" borderId="15" xfId="13" applyFont="1" applyBorder="1" applyAlignment="1">
      <alignment horizontal="center"/>
    </xf>
    <xf numFmtId="0" fontId="37" fillId="0" borderId="0" xfId="13" applyFont="1" applyBorder="1" applyAlignment="1">
      <alignment horizontal="center" vertical="center"/>
    </xf>
    <xf numFmtId="43" fontId="4" fillId="0" borderId="0" xfId="11" applyNumberFormat="1" applyFont="1" applyFill="1" applyBorder="1" applyAlignment="1" applyProtection="1">
      <alignment horizontal="center" wrapText="1"/>
    </xf>
    <xf numFmtId="2" fontId="5" fillId="0" borderId="15" xfId="2" applyNumberFormat="1" applyFont="1" applyBorder="1" applyAlignment="1">
      <alignment horizontal="right" vertical="top"/>
    </xf>
    <xf numFmtId="4" fontId="7" fillId="0" borderId="6" xfId="2" applyNumberFormat="1" applyFont="1" applyBorder="1" applyAlignment="1">
      <alignment horizontal="right" vertical="center"/>
    </xf>
    <xf numFmtId="4" fontId="14" fillId="0" borderId="18" xfId="2" applyNumberFormat="1" applyFont="1" applyBorder="1" applyAlignment="1">
      <alignment horizontal="right" vertical="center"/>
    </xf>
    <xf numFmtId="4" fontId="5" fillId="0" borderId="6" xfId="2" applyNumberFormat="1" applyFont="1" applyBorder="1" applyAlignment="1">
      <alignment horizontal="right" vertical="top"/>
    </xf>
    <xf numFmtId="43" fontId="4" fillId="0" borderId="0" xfId="1" applyNumberFormat="1" applyFont="1" applyFill="1" applyBorder="1" applyAlignment="1" applyProtection="1">
      <alignment horizontal="center"/>
    </xf>
    <xf numFmtId="164" fontId="1" fillId="0" borderId="0" xfId="24" applyNumberFormat="1" applyFont="1"/>
    <xf numFmtId="0" fontId="14" fillId="0" borderId="15" xfId="1" applyFont="1" applyBorder="1" applyAlignment="1">
      <alignment horizontal="left" vertical="top" wrapText="1"/>
    </xf>
    <xf numFmtId="4" fontId="56" fillId="0" borderId="17" xfId="2" applyNumberFormat="1" applyFont="1" applyBorder="1" applyAlignment="1">
      <alignment horizontal="right" vertical="top"/>
    </xf>
    <xf numFmtId="2" fontId="15" fillId="0" borderId="15" xfId="2" applyNumberFormat="1" applyFont="1" applyBorder="1" applyAlignment="1">
      <alignment horizontal="right" vertical="center"/>
    </xf>
    <xf numFmtId="43" fontId="14" fillId="0" borderId="9" xfId="6" applyFont="1" applyFill="1" applyBorder="1" applyAlignment="1">
      <alignment horizontal="left" vertical="top" wrapText="1"/>
    </xf>
    <xf numFmtId="43" fontId="5" fillId="0" borderId="6" xfId="2" applyFont="1" applyBorder="1" applyAlignment="1">
      <alignment horizontal="center" vertical="center"/>
    </xf>
    <xf numFmtId="43" fontId="5" fillId="0" borderId="7" xfId="2" applyFont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wrapText="1"/>
    </xf>
    <xf numFmtId="43" fontId="4" fillId="0" borderId="0" xfId="1" applyNumberFormat="1" applyFont="1" applyFill="1" applyBorder="1" applyAlignment="1" applyProtection="1">
      <alignment horizontal="center" wrapText="1"/>
    </xf>
    <xf numFmtId="0" fontId="24" fillId="0" borderId="20" xfId="1" applyFont="1" applyBorder="1" applyAlignment="1">
      <alignment horizontal="left"/>
    </xf>
    <xf numFmtId="0" fontId="24" fillId="0" borderId="32" xfId="1" applyFont="1" applyBorder="1" applyAlignment="1">
      <alignment horizontal="left"/>
    </xf>
    <xf numFmtId="43" fontId="17" fillId="0" borderId="15" xfId="2" applyFont="1" applyFill="1" applyBorder="1" applyAlignment="1">
      <alignment horizontal="left" vertical="center" wrapText="1"/>
    </xf>
    <xf numFmtId="43" fontId="17" fillId="0" borderId="15" xfId="2" applyFont="1" applyBorder="1" applyAlignment="1">
      <alignment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164" fontId="5" fillId="2" borderId="11" xfId="2" applyNumberFormat="1" applyFont="1" applyFill="1" applyBorder="1" applyAlignment="1">
      <alignment horizontal="center" vertical="center" wrapText="1"/>
    </xf>
    <xf numFmtId="164" fontId="5" fillId="2" borderId="6" xfId="2" applyNumberFormat="1" applyFont="1" applyFill="1" applyBorder="1" applyAlignment="1">
      <alignment horizontal="center" vertical="center" wrapText="1"/>
    </xf>
    <xf numFmtId="164" fontId="5" fillId="2" borderId="7" xfId="2" applyNumberFormat="1" applyFont="1" applyFill="1" applyBorder="1" applyAlignment="1">
      <alignment horizontal="center" vertical="center" wrapText="1"/>
    </xf>
    <xf numFmtId="43" fontId="5" fillId="2" borderId="8" xfId="2" applyFont="1" applyFill="1" applyBorder="1" applyAlignment="1">
      <alignment horizontal="center" vertical="center" wrapText="1"/>
    </xf>
    <xf numFmtId="0" fontId="1" fillId="2" borderId="13" xfId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2" borderId="22" xfId="2" applyFont="1" applyFill="1" applyBorder="1" applyAlignment="1">
      <alignment horizontal="center" vertical="center" wrapText="1"/>
    </xf>
    <xf numFmtId="43" fontId="7" fillId="2" borderId="7" xfId="2" applyFont="1" applyFill="1" applyBorder="1" applyAlignment="1">
      <alignment horizontal="center" vertical="center" wrapText="1"/>
    </xf>
    <xf numFmtId="43" fontId="17" fillId="0" borderId="6" xfId="2" applyFont="1" applyBorder="1" applyAlignment="1">
      <alignment horizontal="left" vertical="center"/>
    </xf>
    <xf numFmtId="43" fontId="17" fillId="0" borderId="22" xfId="2" applyFont="1" applyBorder="1" applyAlignment="1">
      <alignment horizontal="left" vertical="center"/>
    </xf>
    <xf numFmtId="43" fontId="17" fillId="0" borderId="7" xfId="2" applyFont="1" applyBorder="1" applyAlignment="1">
      <alignment horizontal="left" vertical="center"/>
    </xf>
    <xf numFmtId="0" fontId="3" fillId="0" borderId="0" xfId="1" applyNumberFormat="1" applyFont="1" applyFill="1" applyBorder="1" applyAlignment="1" applyProtection="1">
      <alignment horizontal="center" wrapText="1"/>
    </xf>
    <xf numFmtId="43" fontId="4" fillId="0" borderId="0" xfId="2" applyFont="1" applyFill="1" applyBorder="1" applyAlignment="1">
      <alignment horizontal="center"/>
    </xf>
    <xf numFmtId="43" fontId="5" fillId="2" borderId="1" xfId="2" applyFont="1" applyFill="1" applyBorder="1" applyAlignment="1">
      <alignment horizontal="center" vertical="center"/>
    </xf>
    <xf numFmtId="43" fontId="5" fillId="2" borderId="2" xfId="2" applyFont="1" applyFill="1" applyBorder="1" applyAlignment="1">
      <alignment horizontal="center" vertical="center"/>
    </xf>
    <xf numFmtId="43" fontId="5" fillId="2" borderId="3" xfId="2" applyFont="1" applyFill="1" applyBorder="1" applyAlignment="1">
      <alignment horizontal="center" vertical="center"/>
    </xf>
    <xf numFmtId="43" fontId="5" fillId="2" borderId="4" xfId="2" applyFont="1" applyFill="1" applyBorder="1" applyAlignment="1">
      <alignment horizontal="center" vertical="center"/>
    </xf>
    <xf numFmtId="43" fontId="5" fillId="2" borderId="10" xfId="2" applyFont="1" applyFill="1" applyBorder="1" applyAlignment="1">
      <alignment horizontal="center" vertical="center"/>
    </xf>
    <xf numFmtId="164" fontId="5" fillId="2" borderId="4" xfId="2" applyNumberFormat="1" applyFont="1" applyFill="1" applyBorder="1" applyAlignment="1">
      <alignment horizontal="center" vertical="center" wrapText="1"/>
    </xf>
    <xf numFmtId="164" fontId="5" fillId="2" borderId="10" xfId="2" applyNumberFormat="1" applyFont="1" applyFill="1" applyBorder="1" applyAlignment="1">
      <alignment horizontal="center" vertical="center" wrapText="1"/>
    </xf>
    <xf numFmtId="43" fontId="7" fillId="0" borderId="6" xfId="3" applyFont="1" applyFill="1" applyBorder="1" applyAlignment="1">
      <alignment horizontal="center" vertical="center" wrapText="1"/>
    </xf>
    <xf numFmtId="43" fontId="7" fillId="0" borderId="22" xfId="3" applyFont="1" applyFill="1" applyBorder="1" applyAlignment="1">
      <alignment horizontal="center" vertical="center" wrapText="1"/>
    </xf>
    <xf numFmtId="43" fontId="7" fillId="0" borderId="7" xfId="3" applyFont="1" applyFill="1" applyBorder="1" applyAlignment="1">
      <alignment horizontal="center" vertical="center" wrapText="1"/>
    </xf>
    <xf numFmtId="49" fontId="17" fillId="6" borderId="8" xfId="18" applyNumberFormat="1" applyFont="1" applyFill="1" applyBorder="1" applyAlignment="1" applyProtection="1">
      <alignment horizontal="center" vertical="top" wrapText="1"/>
      <protection locked="0"/>
    </xf>
    <xf numFmtId="49" fontId="17" fillId="6" borderId="13" xfId="18" applyNumberFormat="1" applyFont="1" applyFill="1" applyBorder="1" applyAlignment="1" applyProtection="1">
      <alignment horizontal="center" vertical="top" wrapText="1"/>
      <protection locked="0"/>
    </xf>
    <xf numFmtId="49" fontId="17" fillId="6" borderId="27" xfId="18" applyNumberFormat="1" applyFont="1" applyFill="1" applyBorder="1" applyAlignment="1" applyProtection="1">
      <alignment horizontal="center" vertical="top" wrapText="1"/>
      <protection locked="0"/>
    </xf>
    <xf numFmtId="49" fontId="17" fillId="6" borderId="15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6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22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7" xfId="18" applyNumberFormat="1" applyFont="1" applyFill="1" applyBorder="1" applyAlignment="1" applyProtection="1">
      <alignment horizontal="center" vertical="center" wrapText="1"/>
      <protection locked="0"/>
    </xf>
    <xf numFmtId="0" fontId="17" fillId="2" borderId="64" xfId="17" applyFont="1" applyFill="1" applyBorder="1" applyAlignment="1">
      <alignment horizontal="center" vertical="center" wrapText="1"/>
    </xf>
    <xf numFmtId="0" fontId="17" fillId="2" borderId="13" xfId="17" applyFont="1" applyFill="1" applyBorder="1" applyAlignment="1">
      <alignment horizontal="center" vertical="center" wrapText="1"/>
    </xf>
    <xf numFmtId="0" fontId="17" fillId="2" borderId="27" xfId="17" applyFont="1" applyFill="1" applyBorder="1" applyAlignment="1">
      <alignment horizontal="center" vertical="center" wrapText="1"/>
    </xf>
    <xf numFmtId="49" fontId="17" fillId="6" borderId="8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13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27" xfId="18" applyNumberFormat="1" applyFont="1" applyFill="1" applyBorder="1" applyAlignment="1" applyProtection="1">
      <alignment horizontal="center" vertical="center" wrapText="1"/>
      <protection locked="0"/>
    </xf>
    <xf numFmtId="43" fontId="41" fillId="2" borderId="53" xfId="2" applyFont="1" applyFill="1" applyBorder="1" applyAlignment="1">
      <alignment horizontal="center" vertical="center"/>
    </xf>
    <xf numFmtId="43" fontId="41" fillId="2" borderId="61" xfId="2" applyFont="1" applyFill="1" applyBorder="1" applyAlignment="1">
      <alignment horizontal="center" vertical="center"/>
    </xf>
    <xf numFmtId="43" fontId="41" fillId="2" borderId="62" xfId="2" applyFont="1" applyFill="1" applyBorder="1" applyAlignment="1">
      <alignment horizontal="center" vertical="center"/>
    </xf>
    <xf numFmtId="0" fontId="17" fillId="2" borderId="48" xfId="17" applyFont="1" applyFill="1" applyBorder="1" applyAlignment="1">
      <alignment horizontal="center" vertical="center" wrapText="1"/>
    </xf>
    <xf numFmtId="0" fontId="17" fillId="2" borderId="57" xfId="17" applyFont="1" applyFill="1" applyBorder="1" applyAlignment="1">
      <alignment horizontal="center" vertical="center" wrapText="1"/>
    </xf>
    <xf numFmtId="0" fontId="17" fillId="2" borderId="56" xfId="17" applyFont="1" applyFill="1" applyBorder="1" applyAlignment="1">
      <alignment horizontal="center" vertical="center" wrapText="1"/>
    </xf>
    <xf numFmtId="49" fontId="17" fillId="6" borderId="58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59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60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50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63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45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55" xfId="18" applyNumberFormat="1" applyFont="1" applyFill="1" applyBorder="1" applyAlignment="1" applyProtection="1">
      <alignment horizontal="center" vertical="center" wrapText="1"/>
      <protection locked="0"/>
    </xf>
    <xf numFmtId="0" fontId="42" fillId="2" borderId="8" xfId="17" applyFont="1" applyFill="1" applyBorder="1" applyAlignment="1">
      <alignment horizontal="center" vertical="center" wrapText="1"/>
    </xf>
    <xf numFmtId="0" fontId="42" fillId="2" borderId="13" xfId="17" applyFont="1" applyFill="1" applyBorder="1" applyAlignment="1">
      <alignment horizontal="center" vertical="center" wrapText="1"/>
    </xf>
    <xf numFmtId="0" fontId="42" fillId="2" borderId="27" xfId="17" applyFont="1" applyFill="1" applyBorder="1" applyAlignment="1">
      <alignment horizontal="center" vertical="center" wrapText="1"/>
    </xf>
    <xf numFmtId="49" fontId="17" fillId="6" borderId="15" xfId="18" applyNumberFormat="1" applyFont="1" applyFill="1" applyBorder="1" applyAlignment="1" applyProtection="1">
      <alignment horizontal="center" vertical="top" wrapText="1"/>
      <protection locked="0"/>
    </xf>
    <xf numFmtId="43" fontId="41" fillId="2" borderId="54" xfId="2" applyFont="1" applyFill="1" applyBorder="1" applyAlignment="1">
      <alignment horizontal="center" vertical="center"/>
    </xf>
    <xf numFmtId="0" fontId="17" fillId="2" borderId="15" xfId="17" applyFont="1" applyFill="1" applyBorder="1" applyAlignment="1">
      <alignment horizontal="center" vertical="center" wrapText="1"/>
    </xf>
    <xf numFmtId="0" fontId="42" fillId="2" borderId="15" xfId="17" applyFont="1" applyFill="1" applyBorder="1" applyAlignment="1">
      <alignment horizontal="center" vertical="center" wrapText="1"/>
    </xf>
    <xf numFmtId="49" fontId="17" fillId="6" borderId="28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39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48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33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32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56" xfId="18" applyNumberFormat="1" applyFont="1" applyFill="1" applyBorder="1" applyAlignment="1" applyProtection="1">
      <alignment horizontal="center" vertical="center" wrapText="1"/>
      <protection locked="0"/>
    </xf>
    <xf numFmtId="0" fontId="17" fillId="2" borderId="8" xfId="17" applyFont="1" applyFill="1" applyBorder="1" applyAlignment="1">
      <alignment horizontal="center" vertical="center" wrapText="1"/>
    </xf>
    <xf numFmtId="49" fontId="17" fillId="6" borderId="47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24" xfId="18" applyNumberFormat="1" applyFont="1" applyFill="1" applyBorder="1" applyAlignment="1" applyProtection="1">
      <alignment horizontal="center" vertical="center" wrapText="1"/>
      <protection locked="0"/>
    </xf>
    <xf numFmtId="49" fontId="17" fillId="6" borderId="29" xfId="1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43" fontId="4" fillId="0" borderId="0" xfId="1" applyNumberFormat="1" applyFont="1" applyFill="1" applyBorder="1" applyAlignment="1" applyProtection="1">
      <alignment horizontal="center" vertical="center" wrapText="1"/>
    </xf>
    <xf numFmtId="43" fontId="41" fillId="2" borderId="52" xfId="2" applyFont="1" applyFill="1" applyBorder="1" applyAlignment="1">
      <alignment horizontal="center" vertical="center"/>
    </xf>
    <xf numFmtId="43" fontId="41" fillId="2" borderId="2" xfId="2" applyFont="1" applyFill="1" applyBorder="1" applyAlignment="1">
      <alignment horizontal="center" vertical="center"/>
    </xf>
    <xf numFmtId="43" fontId="41" fillId="2" borderId="44" xfId="2" applyFont="1" applyFill="1" applyBorder="1" applyAlignment="1">
      <alignment horizontal="center" vertical="center"/>
    </xf>
    <xf numFmtId="43" fontId="5" fillId="0" borderId="8" xfId="6" applyFont="1" applyBorder="1" applyAlignment="1">
      <alignment horizontal="center" vertical="center" wrapText="1"/>
    </xf>
    <xf numFmtId="0" fontId="1" fillId="0" borderId="40" xfId="7" applyFont="1" applyBorder="1" applyAlignment="1">
      <alignment horizontal="center" vertical="center" wrapText="1"/>
    </xf>
    <xf numFmtId="43" fontId="4" fillId="0" borderId="0" xfId="7" applyNumberFormat="1" applyFont="1" applyFill="1" applyBorder="1" applyAlignment="1" applyProtection="1">
      <alignment horizontal="center" wrapText="1"/>
    </xf>
    <xf numFmtId="43" fontId="5" fillId="0" borderId="1" xfId="6" applyFont="1" applyFill="1" applyBorder="1" applyAlignment="1">
      <alignment horizontal="center" vertical="center"/>
    </xf>
    <xf numFmtId="0" fontId="1" fillId="0" borderId="2" xfId="7" applyFont="1" applyBorder="1" applyAlignment="1"/>
    <xf numFmtId="0" fontId="1" fillId="0" borderId="3" xfId="7" applyFont="1" applyBorder="1" applyAlignment="1"/>
    <xf numFmtId="43" fontId="5" fillId="0" borderId="4" xfId="6" applyFont="1" applyFill="1" applyBorder="1" applyAlignment="1">
      <alignment horizontal="center" vertical="center"/>
    </xf>
    <xf numFmtId="0" fontId="1" fillId="0" borderId="10" xfId="7" applyFont="1" applyBorder="1" applyAlignment="1"/>
    <xf numFmtId="164" fontId="5" fillId="0" borderId="1" xfId="6" applyNumberFormat="1" applyFont="1" applyFill="1" applyBorder="1" applyAlignment="1">
      <alignment horizontal="center" vertical="center" wrapText="1"/>
    </xf>
    <xf numFmtId="164" fontId="5" fillId="0" borderId="2" xfId="6" applyNumberFormat="1" applyFont="1" applyFill="1" applyBorder="1" applyAlignment="1">
      <alignment horizontal="center" vertical="center" wrapText="1"/>
    </xf>
    <xf numFmtId="43" fontId="5" fillId="0" borderId="15" xfId="6" applyFont="1" applyBorder="1" applyAlignment="1">
      <alignment horizontal="center" vertical="center" wrapText="1"/>
    </xf>
    <xf numFmtId="186" fontId="4" fillId="0" borderId="0" xfId="7" applyNumberFormat="1" applyFont="1" applyFill="1" applyBorder="1" applyAlignment="1" applyProtection="1">
      <alignment horizontal="center" wrapText="1"/>
    </xf>
    <xf numFmtId="0" fontId="4" fillId="0" borderId="0" xfId="7" applyNumberFormat="1" applyFont="1" applyFill="1" applyBorder="1" applyAlignment="1" applyProtection="1">
      <alignment horizontal="center" wrapText="1"/>
    </xf>
    <xf numFmtId="43" fontId="4" fillId="0" borderId="0" xfId="1" applyNumberFormat="1" applyFont="1" applyFill="1" applyBorder="1" applyAlignment="1" applyProtection="1">
      <alignment horizontal="center"/>
    </xf>
    <xf numFmtId="43" fontId="25" fillId="0" borderId="6" xfId="2" applyFont="1" applyBorder="1" applyAlignment="1">
      <alignment horizontal="center" vertical="center"/>
    </xf>
    <xf numFmtId="43" fontId="25" fillId="0" borderId="22" xfId="2" applyFont="1" applyBorder="1" applyAlignment="1">
      <alignment horizontal="center" vertical="center"/>
    </xf>
    <xf numFmtId="43" fontId="25" fillId="0" borderId="7" xfId="2" applyFont="1" applyBorder="1" applyAlignment="1">
      <alignment horizontal="center" vertical="center"/>
    </xf>
    <xf numFmtId="43" fontId="5" fillId="0" borderId="8" xfId="2" applyFont="1" applyBorder="1" applyAlignment="1">
      <alignment horizontal="center" vertical="center" wrapText="1"/>
    </xf>
    <xf numFmtId="0" fontId="1" fillId="0" borderId="40" xfId="1" applyBorder="1" applyAlignment="1">
      <alignment horizontal="center" vertical="center" wrapText="1"/>
    </xf>
    <xf numFmtId="186" fontId="3" fillId="0" borderId="0" xfId="1" applyNumberFormat="1" applyFont="1" applyFill="1" applyBorder="1" applyAlignment="1" applyProtection="1">
      <alignment horizontal="center" wrapText="1"/>
    </xf>
    <xf numFmtId="43" fontId="5" fillId="0" borderId="1" xfId="2" applyFont="1" applyFill="1" applyBorder="1" applyAlignment="1">
      <alignment horizontal="center" vertical="center"/>
    </xf>
    <xf numFmtId="43" fontId="5" fillId="0" borderId="2" xfId="2" applyFont="1" applyFill="1" applyBorder="1" applyAlignment="1">
      <alignment horizontal="center" vertical="center"/>
    </xf>
    <xf numFmtId="43" fontId="5" fillId="0" borderId="3" xfId="2" applyFont="1" applyFill="1" applyBorder="1" applyAlignment="1">
      <alignment horizontal="center" vertical="center"/>
    </xf>
    <xf numFmtId="43" fontId="5" fillId="0" borderId="4" xfId="2" applyFont="1" applyFill="1" applyBorder="1" applyAlignment="1">
      <alignment horizontal="center" vertical="center"/>
    </xf>
    <xf numFmtId="43" fontId="5" fillId="0" borderId="29" xfId="2" applyFont="1" applyFill="1" applyBorder="1" applyAlignment="1">
      <alignment horizontal="center" vertical="center"/>
    </xf>
    <xf numFmtId="164" fontId="5" fillId="0" borderId="4" xfId="2" applyNumberFormat="1" applyFont="1" applyFill="1" applyBorder="1" applyAlignment="1">
      <alignment horizontal="center" vertical="center" wrapText="1"/>
    </xf>
    <xf numFmtId="164" fontId="5" fillId="0" borderId="29" xfId="2" applyNumberFormat="1" applyFont="1" applyFill="1" applyBorder="1" applyAlignment="1">
      <alignment horizontal="center" vertical="center" wrapText="1"/>
    </xf>
    <xf numFmtId="164" fontId="5" fillId="0" borderId="14" xfId="2" applyNumberFormat="1" applyFont="1" applyFill="1" applyBorder="1" applyAlignment="1">
      <alignment horizontal="center" vertical="center" wrapText="1"/>
    </xf>
    <xf numFmtId="164" fontId="5" fillId="0" borderId="30" xfId="2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4" fontId="5" fillId="0" borderId="55" xfId="2" applyNumberFormat="1" applyFont="1" applyFill="1" applyBorder="1" applyAlignment="1">
      <alignment horizontal="center" vertical="center" wrapText="1"/>
    </xf>
    <xf numFmtId="43" fontId="5" fillId="0" borderId="27" xfId="2" applyFont="1" applyBorder="1" applyAlignment="1">
      <alignment horizontal="center" vertical="center" wrapText="1"/>
    </xf>
    <xf numFmtId="186" fontId="4" fillId="0" borderId="0" xfId="1" applyNumberFormat="1" applyFont="1" applyFill="1" applyBorder="1" applyAlignment="1" applyProtection="1">
      <alignment horizontal="center" wrapText="1"/>
    </xf>
    <xf numFmtId="0" fontId="4" fillId="0" borderId="0" xfId="9" applyFont="1" applyAlignment="1">
      <alignment horizontal="center"/>
    </xf>
    <xf numFmtId="43" fontId="5" fillId="0" borderId="8" xfId="2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164" fontId="5" fillId="0" borderId="6" xfId="2" applyNumberFormat="1" applyFont="1" applyFill="1" applyBorder="1" applyAlignment="1">
      <alignment horizontal="center" vertical="center" wrapText="1"/>
    </xf>
    <xf numFmtId="164" fontId="5" fillId="0" borderId="7" xfId="2" applyNumberFormat="1" applyFont="1" applyFill="1" applyBorder="1" applyAlignment="1">
      <alignment horizontal="center" vertical="center" wrapText="1"/>
    </xf>
    <xf numFmtId="0" fontId="54" fillId="0" borderId="15" xfId="13" applyFont="1" applyBorder="1" applyAlignment="1">
      <alignment horizontal="left" vertical="center"/>
    </xf>
    <xf numFmtId="0" fontId="54" fillId="0" borderId="15" xfId="13" applyFont="1" applyBorder="1" applyAlignment="1">
      <alignment horizontal="center" vertical="center"/>
    </xf>
    <xf numFmtId="0" fontId="34" fillId="5" borderId="15" xfId="13" applyFont="1" applyFill="1" applyBorder="1" applyAlignment="1">
      <alignment horizontal="left" vertical="center"/>
    </xf>
    <xf numFmtId="0" fontId="48" fillId="0" borderId="15" xfId="13" applyFont="1" applyBorder="1" applyAlignment="1">
      <alignment horizontal="left" vertical="center"/>
    </xf>
    <xf numFmtId="0" fontId="33" fillId="0" borderId="15" xfId="13" applyFont="1" applyBorder="1" applyAlignment="1">
      <alignment horizontal="left" vertical="center"/>
    </xf>
    <xf numFmtId="0" fontId="33" fillId="5" borderId="15" xfId="13" applyFont="1" applyFill="1" applyBorder="1" applyAlignment="1">
      <alignment horizontal="left" vertical="center"/>
    </xf>
    <xf numFmtId="49" fontId="33" fillId="0" borderId="15" xfId="14" applyNumberFormat="1" applyFont="1" applyBorder="1" applyAlignment="1">
      <alignment horizontal="left" vertical="center"/>
    </xf>
    <xf numFmtId="43" fontId="33" fillId="5" borderId="8" xfId="14" applyFont="1" applyFill="1" applyBorder="1" applyAlignment="1">
      <alignment horizontal="center" vertical="center"/>
    </xf>
    <xf numFmtId="43" fontId="33" fillId="5" borderId="27" xfId="14" applyFont="1" applyFill="1" applyBorder="1" applyAlignment="1">
      <alignment horizontal="center" vertical="center"/>
    </xf>
    <xf numFmtId="2" fontId="53" fillId="0" borderId="8" xfId="13" applyNumberFormat="1" applyFont="1" applyBorder="1" applyAlignment="1">
      <alignment horizontal="center" vertical="center"/>
    </xf>
    <xf numFmtId="2" fontId="53" fillId="0" borderId="27" xfId="13" applyNumberFormat="1" applyFont="1" applyBorder="1" applyAlignment="1">
      <alignment horizontal="center" vertical="center"/>
    </xf>
    <xf numFmtId="0" fontId="34" fillId="5" borderId="15" xfId="13" applyFont="1" applyFill="1" applyBorder="1" applyAlignment="1">
      <alignment horizontal="left" vertical="center" wrapText="1"/>
    </xf>
    <xf numFmtId="0" fontId="34" fillId="5" borderId="8" xfId="13" applyFont="1" applyFill="1" applyBorder="1" applyAlignment="1">
      <alignment horizontal="left" vertical="center" wrapText="1"/>
    </xf>
    <xf numFmtId="0" fontId="34" fillId="5" borderId="13" xfId="13" applyFont="1" applyFill="1" applyBorder="1" applyAlignment="1">
      <alignment horizontal="left" vertical="center" wrapText="1"/>
    </xf>
    <xf numFmtId="0" fontId="34" fillId="5" borderId="27" xfId="13" applyFont="1" applyFill="1" applyBorder="1" applyAlignment="1">
      <alignment horizontal="left" vertical="center" wrapText="1"/>
    </xf>
    <xf numFmtId="0" fontId="33" fillId="5" borderId="8" xfId="13" applyFont="1" applyFill="1" applyBorder="1" applyAlignment="1">
      <alignment horizontal="left" vertical="center" wrapText="1"/>
    </xf>
    <xf numFmtId="0" fontId="33" fillId="5" borderId="27" xfId="13" applyFont="1" applyFill="1" applyBorder="1" applyAlignment="1">
      <alignment horizontal="left" vertical="center" wrapText="1"/>
    </xf>
    <xf numFmtId="2" fontId="48" fillId="8" borderId="15" xfId="13" applyNumberFormat="1" applyFont="1" applyFill="1" applyBorder="1" applyAlignment="1">
      <alignment horizontal="center" vertical="center" wrapText="1"/>
    </xf>
    <xf numFmtId="0" fontId="34" fillId="8" borderId="15" xfId="13" applyFont="1" applyFill="1" applyBorder="1" applyAlignment="1">
      <alignment horizontal="right" vertical="center"/>
    </xf>
    <xf numFmtId="0" fontId="4" fillId="0" borderId="0" xfId="11" applyNumberFormat="1" applyFont="1" applyFill="1" applyBorder="1" applyAlignment="1" applyProtection="1">
      <alignment horizontal="center" wrapText="1"/>
    </xf>
    <xf numFmtId="0" fontId="22" fillId="0" borderId="0" xfId="10" applyFont="1" applyAlignment="1">
      <alignment horizontal="center"/>
    </xf>
    <xf numFmtId="43" fontId="4" fillId="0" borderId="0" xfId="11" applyNumberFormat="1" applyFont="1" applyFill="1" applyBorder="1" applyAlignment="1" applyProtection="1">
      <alignment horizontal="center" wrapText="1"/>
    </xf>
    <xf numFmtId="43" fontId="34" fillId="8" borderId="15" xfId="14" applyFont="1" applyFill="1" applyBorder="1" applyAlignment="1">
      <alignment horizontal="center" vertical="center"/>
    </xf>
    <xf numFmtId="0" fontId="34" fillId="8" borderId="15" xfId="13" applyFont="1" applyFill="1" applyBorder="1" applyAlignment="1">
      <alignment horizontal="center" vertical="center" wrapText="1"/>
    </xf>
    <xf numFmtId="0" fontId="34" fillId="8" borderId="15" xfId="13" applyFont="1" applyFill="1" applyBorder="1" applyAlignment="1">
      <alignment horizontal="center" vertical="center"/>
    </xf>
    <xf numFmtId="43" fontId="48" fillId="8" borderId="15" xfId="14" applyFont="1" applyFill="1" applyBorder="1" applyAlignment="1">
      <alignment horizontal="center" vertical="center" wrapText="1"/>
    </xf>
    <xf numFmtId="43" fontId="48" fillId="8" borderId="15" xfId="14" applyFont="1" applyFill="1" applyBorder="1" applyAlignment="1">
      <alignment horizontal="center" vertical="center"/>
    </xf>
    <xf numFmtId="0" fontId="34" fillId="5" borderId="15" xfId="13" applyFont="1" applyFill="1" applyBorder="1" applyAlignment="1">
      <alignment vertical="center" wrapText="1"/>
    </xf>
    <xf numFmtId="0" fontId="34" fillId="8" borderId="6" xfId="13" applyFont="1" applyFill="1" applyBorder="1" applyAlignment="1">
      <alignment horizontal="right" vertical="center"/>
    </xf>
    <xf numFmtId="0" fontId="34" fillId="8" borderId="22" xfId="13" applyFont="1" applyFill="1" applyBorder="1" applyAlignment="1">
      <alignment horizontal="right" vertical="center"/>
    </xf>
    <xf numFmtId="0" fontId="34" fillId="8" borderId="7" xfId="13" applyFont="1" applyFill="1" applyBorder="1" applyAlignment="1">
      <alignment horizontal="right" vertical="center"/>
    </xf>
    <xf numFmtId="43" fontId="34" fillId="8" borderId="15" xfId="14" applyFont="1" applyFill="1" applyBorder="1" applyAlignment="1">
      <alignment horizontal="center" vertical="center" wrapText="1"/>
    </xf>
    <xf numFmtId="0" fontId="48" fillId="8" borderId="15" xfId="13" applyFont="1" applyFill="1" applyBorder="1" applyAlignment="1">
      <alignment horizontal="center"/>
    </xf>
    <xf numFmtId="0" fontId="48" fillId="8" borderId="15" xfId="13" applyFont="1" applyFill="1" applyBorder="1" applyAlignment="1">
      <alignment horizontal="center" vertical="center" wrapText="1"/>
    </xf>
    <xf numFmtId="0" fontId="48" fillId="8" borderId="15" xfId="13" applyFont="1" applyFill="1" applyBorder="1" applyAlignment="1">
      <alignment horizontal="center" vertical="center"/>
    </xf>
    <xf numFmtId="0" fontId="33" fillId="0" borderId="8" xfId="13" applyFont="1" applyBorder="1" applyAlignment="1">
      <alignment horizontal="left" vertical="center" wrapText="1"/>
    </xf>
    <xf numFmtId="0" fontId="33" fillId="0" borderId="27" xfId="13" applyFont="1" applyBorder="1" applyAlignment="1">
      <alignment horizontal="left" vertical="center" wrapText="1"/>
    </xf>
    <xf numFmtId="0" fontId="34" fillId="5" borderId="8" xfId="13" applyFont="1" applyFill="1" applyBorder="1" applyAlignment="1">
      <alignment horizontal="left" vertical="center"/>
    </xf>
    <xf numFmtId="0" fontId="34" fillId="5" borderId="13" xfId="13" applyFont="1" applyFill="1" applyBorder="1" applyAlignment="1">
      <alignment horizontal="left" vertical="center"/>
    </xf>
    <xf numFmtId="0" fontId="34" fillId="5" borderId="27" xfId="13" applyFont="1" applyFill="1" applyBorder="1" applyAlignment="1">
      <alignment horizontal="left" vertical="center"/>
    </xf>
    <xf numFmtId="0" fontId="6" fillId="0" borderId="15" xfId="24" applyFont="1" applyFill="1" applyBorder="1" applyAlignment="1">
      <alignment horizontal="center" vertical="center" wrapText="1"/>
    </xf>
    <xf numFmtId="43" fontId="5" fillId="0" borderId="8" xfId="23" applyFont="1" applyFill="1" applyBorder="1" applyAlignment="1">
      <alignment horizontal="center" vertical="center" wrapText="1"/>
    </xf>
    <xf numFmtId="0" fontId="1" fillId="0" borderId="13" xfId="24" applyFont="1" applyFill="1" applyBorder="1" applyAlignment="1">
      <alignment horizontal="center" vertical="center" wrapText="1"/>
    </xf>
    <xf numFmtId="43" fontId="5" fillId="0" borderId="1" xfId="23" applyFont="1" applyFill="1" applyBorder="1" applyAlignment="1">
      <alignment horizontal="center" vertical="center"/>
    </xf>
    <xf numFmtId="43" fontId="5" fillId="0" borderId="2" xfId="23" applyFont="1" applyFill="1" applyBorder="1" applyAlignment="1">
      <alignment horizontal="center" vertical="center"/>
    </xf>
    <xf numFmtId="43" fontId="5" fillId="0" borderId="3" xfId="23" applyFont="1" applyFill="1" applyBorder="1" applyAlignment="1">
      <alignment horizontal="center" vertical="center"/>
    </xf>
    <xf numFmtId="43" fontId="5" fillId="0" borderId="4" xfId="23" applyFont="1" applyFill="1" applyBorder="1" applyAlignment="1">
      <alignment horizontal="center" vertical="center"/>
    </xf>
    <xf numFmtId="43" fontId="5" fillId="0" borderId="29" xfId="23" applyFont="1" applyFill="1" applyBorder="1" applyAlignment="1">
      <alignment horizontal="center" vertical="center"/>
    </xf>
    <xf numFmtId="164" fontId="5" fillId="0" borderId="4" xfId="23" applyNumberFormat="1" applyFont="1" applyFill="1" applyBorder="1" applyAlignment="1">
      <alignment horizontal="center" vertical="center" wrapText="1"/>
    </xf>
    <xf numFmtId="164" fontId="5" fillId="0" borderId="29" xfId="23" applyNumberFormat="1" applyFont="1" applyFill="1" applyBorder="1" applyAlignment="1">
      <alignment horizontal="center" vertical="center" wrapText="1"/>
    </xf>
    <xf numFmtId="164" fontId="5" fillId="0" borderId="5" xfId="23" applyNumberFormat="1" applyFont="1" applyFill="1" applyBorder="1" applyAlignment="1">
      <alignment horizontal="center" vertical="center" wrapText="1"/>
    </xf>
    <xf numFmtId="164" fontId="5" fillId="0" borderId="55" xfId="23" applyNumberFormat="1" applyFont="1" applyFill="1" applyBorder="1" applyAlignment="1">
      <alignment horizontal="center" vertical="center" wrapText="1"/>
    </xf>
    <xf numFmtId="43" fontId="5" fillId="0" borderId="15" xfId="23" applyFont="1" applyBorder="1" applyAlignment="1">
      <alignment horizontal="center" vertical="center" wrapText="1"/>
    </xf>
    <xf numFmtId="186" fontId="4" fillId="0" borderId="0" xfId="24" applyNumberFormat="1" applyFont="1" applyFill="1" applyBorder="1" applyAlignment="1" applyProtection="1">
      <alignment horizontal="center" wrapText="1"/>
    </xf>
  </cellXfs>
  <cellStyles count="28">
    <cellStyle name="Dziesiętny 2" xfId="6"/>
    <cellStyle name="Dziesiętny 2 2" xfId="3"/>
    <cellStyle name="Dziesiętny 2 2 2" xfId="26"/>
    <cellStyle name="Dziesiętny 3" xfId="2"/>
    <cellStyle name="Dziesiętny 3 2" xfId="19"/>
    <cellStyle name="Dziesiętny 3 3" xfId="12"/>
    <cellStyle name="Dziesiętny 4" xfId="15"/>
    <cellStyle name="Dziesiętny 5" xfId="14"/>
    <cellStyle name="Dziesiętny 5 2" xfId="20"/>
    <cellStyle name="Dziesiętny 6" xfId="22"/>
    <cellStyle name="Dziesiętny 7" xfId="23"/>
    <cellStyle name="Normalny" xfId="0" builtinId="0"/>
    <cellStyle name="Normalny 2" xfId="7"/>
    <cellStyle name="Normalny 2 2" xfId="4"/>
    <cellStyle name="Normalny 2_Informacja z wykonania budżetu Gminy Sobienie Jeziory za I półrocze 2013 r" xfId="21"/>
    <cellStyle name="Normalny 3" xfId="1"/>
    <cellStyle name="Normalny 3 2" xfId="11"/>
    <cellStyle name="Normalny 4" xfId="10"/>
    <cellStyle name="Normalny 5" xfId="13"/>
    <cellStyle name="Normalny 6" xfId="24"/>
    <cellStyle name="Normalny_planowane dochody i wydatki  2011 r z podziałem." xfId="17"/>
    <cellStyle name="Normalny_Uchwała budżetowa na rok 2011 załączniki 1,2,3,+T1,T2,T3" xfId="18"/>
    <cellStyle name="Normalny_Uchwała Budżetowa na rok 2013 załączniki" xfId="16"/>
    <cellStyle name="Normalny_Uchwała Budżetowa na rok 2013 załączniki 2" xfId="27"/>
    <cellStyle name="Normalny_Uchwała Rady Gminy Nr XVII.100.12 z dn. 27.09.2012 r. T1,T2,T2a+zał.1" xfId="8"/>
    <cellStyle name="Normalny_Uchwała Rady Gminy Nr XX.120.12 z dn. 28.12.2012 r. T1,T2,T2a+zał.1" xfId="9"/>
    <cellStyle name="Normalny_Zarządzenie Wójta Nr 3 z dn. 13.02.2012 r. załącznik 1" xfId="5"/>
    <cellStyle name="Procentowy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celinska.GMINASJ\Desktop\Informacja%20z%20wykonania%20bud&#380;etu%20Gminy%20Sobienie%20Jeziory%20za%20I%20p&#243;&#322;rocze%20%202016%20r.%20do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Sprawozdania%202013,2014/Sprawozdania%202013/Sprawozdanie%20z%20wykonania%20bud&#380;etu%20Gminy%20Sobienie%20Jeziory%20za%20rok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"/>
      <sheetName val="T1"/>
      <sheetName val="T2"/>
      <sheetName val="T3,T4"/>
      <sheetName val="T5"/>
      <sheetName val="T6"/>
      <sheetName val="T7"/>
      <sheetName val="T8"/>
      <sheetName val="T9"/>
      <sheetName val="FS"/>
    </sheetNames>
    <sheetDataSet>
      <sheetData sheetId="0"/>
      <sheetData sheetId="1">
        <row r="1">
          <cell r="I1" t="str">
            <v xml:space="preserve">Tabela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"/>
      <sheetName val="T1"/>
      <sheetName val="T2"/>
      <sheetName val="T3,T4"/>
      <sheetName val="T5"/>
      <sheetName val="T6"/>
      <sheetName val="T7"/>
      <sheetName val="T8"/>
      <sheetName val="T9"/>
      <sheetName val="T10"/>
    </sheetNames>
    <sheetDataSet>
      <sheetData sheetId="0"/>
      <sheetData sheetId="1">
        <row r="1">
          <cell r="I1" t="str">
            <v xml:space="preserve">Tabela </v>
          </cell>
        </row>
        <row r="2">
          <cell r="D2" t="str">
            <v xml:space="preserve">Sprawozdanie </v>
          </cell>
        </row>
      </sheetData>
      <sheetData sheetId="2">
        <row r="11">
          <cell r="F11">
            <v>1361868.9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9"/>
  <sheetViews>
    <sheetView workbookViewId="0">
      <selection activeCell="B2" sqref="B2:E2"/>
    </sheetView>
  </sheetViews>
  <sheetFormatPr defaultColWidth="10.88671875" defaultRowHeight="14.4"/>
  <cols>
    <col min="1" max="1" width="6.6640625" style="155" customWidth="1"/>
    <col min="2" max="2" width="35.44140625" style="195" customWidth="1"/>
    <col min="3" max="3" width="12" style="155" customWidth="1"/>
    <col min="4" max="4" width="12.109375" style="155" customWidth="1"/>
    <col min="5" max="5" width="9.33203125" style="155" customWidth="1"/>
    <col min="6" max="6" width="9.44140625" style="155" customWidth="1"/>
    <col min="7" max="256" width="10.88671875" style="155"/>
    <col min="257" max="257" width="6.6640625" style="155" customWidth="1"/>
    <col min="258" max="258" width="37.109375" style="155" customWidth="1"/>
    <col min="259" max="259" width="12" style="155" customWidth="1"/>
    <col min="260" max="260" width="12.109375" style="155" customWidth="1"/>
    <col min="261" max="261" width="9.33203125" style="155" customWidth="1"/>
    <col min="262" max="262" width="9.6640625" style="155" customWidth="1"/>
    <col min="263" max="512" width="10.88671875" style="155"/>
    <col min="513" max="513" width="6.6640625" style="155" customWidth="1"/>
    <col min="514" max="514" width="37.109375" style="155" customWidth="1"/>
    <col min="515" max="515" width="12" style="155" customWidth="1"/>
    <col min="516" max="516" width="12.109375" style="155" customWidth="1"/>
    <col min="517" max="517" width="9.33203125" style="155" customWidth="1"/>
    <col min="518" max="518" width="9.6640625" style="155" customWidth="1"/>
    <col min="519" max="768" width="10.88671875" style="155"/>
    <col min="769" max="769" width="6.6640625" style="155" customWidth="1"/>
    <col min="770" max="770" width="37.109375" style="155" customWidth="1"/>
    <col min="771" max="771" width="12" style="155" customWidth="1"/>
    <col min="772" max="772" width="12.109375" style="155" customWidth="1"/>
    <col min="773" max="773" width="9.33203125" style="155" customWidth="1"/>
    <col min="774" max="774" width="9.6640625" style="155" customWidth="1"/>
    <col min="775" max="1024" width="10.88671875" style="155"/>
    <col min="1025" max="1025" width="6.6640625" style="155" customWidth="1"/>
    <col min="1026" max="1026" width="37.109375" style="155" customWidth="1"/>
    <col min="1027" max="1027" width="12" style="155" customWidth="1"/>
    <col min="1028" max="1028" width="12.109375" style="155" customWidth="1"/>
    <col min="1029" max="1029" width="9.33203125" style="155" customWidth="1"/>
    <col min="1030" max="1030" width="9.6640625" style="155" customWidth="1"/>
    <col min="1031" max="1280" width="10.88671875" style="155"/>
    <col min="1281" max="1281" width="6.6640625" style="155" customWidth="1"/>
    <col min="1282" max="1282" width="37.109375" style="155" customWidth="1"/>
    <col min="1283" max="1283" width="12" style="155" customWidth="1"/>
    <col min="1284" max="1284" width="12.109375" style="155" customWidth="1"/>
    <col min="1285" max="1285" width="9.33203125" style="155" customWidth="1"/>
    <col min="1286" max="1286" width="9.6640625" style="155" customWidth="1"/>
    <col min="1287" max="1536" width="10.88671875" style="155"/>
    <col min="1537" max="1537" width="6.6640625" style="155" customWidth="1"/>
    <col min="1538" max="1538" width="37.109375" style="155" customWidth="1"/>
    <col min="1539" max="1539" width="12" style="155" customWidth="1"/>
    <col min="1540" max="1540" width="12.109375" style="155" customWidth="1"/>
    <col min="1541" max="1541" width="9.33203125" style="155" customWidth="1"/>
    <col min="1542" max="1542" width="9.6640625" style="155" customWidth="1"/>
    <col min="1543" max="1792" width="10.88671875" style="155"/>
    <col min="1793" max="1793" width="6.6640625" style="155" customWidth="1"/>
    <col min="1794" max="1794" width="37.109375" style="155" customWidth="1"/>
    <col min="1795" max="1795" width="12" style="155" customWidth="1"/>
    <col min="1796" max="1796" width="12.109375" style="155" customWidth="1"/>
    <col min="1797" max="1797" width="9.33203125" style="155" customWidth="1"/>
    <col min="1798" max="1798" width="9.6640625" style="155" customWidth="1"/>
    <col min="1799" max="2048" width="10.88671875" style="155"/>
    <col min="2049" max="2049" width="6.6640625" style="155" customWidth="1"/>
    <col min="2050" max="2050" width="37.109375" style="155" customWidth="1"/>
    <col min="2051" max="2051" width="12" style="155" customWidth="1"/>
    <col min="2052" max="2052" width="12.109375" style="155" customWidth="1"/>
    <col min="2053" max="2053" width="9.33203125" style="155" customWidth="1"/>
    <col min="2054" max="2054" width="9.6640625" style="155" customWidth="1"/>
    <col min="2055" max="2304" width="10.88671875" style="155"/>
    <col min="2305" max="2305" width="6.6640625" style="155" customWidth="1"/>
    <col min="2306" max="2306" width="37.109375" style="155" customWidth="1"/>
    <col min="2307" max="2307" width="12" style="155" customWidth="1"/>
    <col min="2308" max="2308" width="12.109375" style="155" customWidth="1"/>
    <col min="2309" max="2309" width="9.33203125" style="155" customWidth="1"/>
    <col min="2310" max="2310" width="9.6640625" style="155" customWidth="1"/>
    <col min="2311" max="2560" width="10.88671875" style="155"/>
    <col min="2561" max="2561" width="6.6640625" style="155" customWidth="1"/>
    <col min="2562" max="2562" width="37.109375" style="155" customWidth="1"/>
    <col min="2563" max="2563" width="12" style="155" customWidth="1"/>
    <col min="2564" max="2564" width="12.109375" style="155" customWidth="1"/>
    <col min="2565" max="2565" width="9.33203125" style="155" customWidth="1"/>
    <col min="2566" max="2566" width="9.6640625" style="155" customWidth="1"/>
    <col min="2567" max="2816" width="10.88671875" style="155"/>
    <col min="2817" max="2817" width="6.6640625" style="155" customWidth="1"/>
    <col min="2818" max="2818" width="37.109375" style="155" customWidth="1"/>
    <col min="2819" max="2819" width="12" style="155" customWidth="1"/>
    <col min="2820" max="2820" width="12.109375" style="155" customWidth="1"/>
    <col min="2821" max="2821" width="9.33203125" style="155" customWidth="1"/>
    <col min="2822" max="2822" width="9.6640625" style="155" customWidth="1"/>
    <col min="2823" max="3072" width="10.88671875" style="155"/>
    <col min="3073" max="3073" width="6.6640625" style="155" customWidth="1"/>
    <col min="3074" max="3074" width="37.109375" style="155" customWidth="1"/>
    <col min="3075" max="3075" width="12" style="155" customWidth="1"/>
    <col min="3076" max="3076" width="12.109375" style="155" customWidth="1"/>
    <col min="3077" max="3077" width="9.33203125" style="155" customWidth="1"/>
    <col min="3078" max="3078" width="9.6640625" style="155" customWidth="1"/>
    <col min="3079" max="3328" width="10.88671875" style="155"/>
    <col min="3329" max="3329" width="6.6640625" style="155" customWidth="1"/>
    <col min="3330" max="3330" width="37.109375" style="155" customWidth="1"/>
    <col min="3331" max="3331" width="12" style="155" customWidth="1"/>
    <col min="3332" max="3332" width="12.109375" style="155" customWidth="1"/>
    <col min="3333" max="3333" width="9.33203125" style="155" customWidth="1"/>
    <col min="3334" max="3334" width="9.6640625" style="155" customWidth="1"/>
    <col min="3335" max="3584" width="10.88671875" style="155"/>
    <col min="3585" max="3585" width="6.6640625" style="155" customWidth="1"/>
    <col min="3586" max="3586" width="37.109375" style="155" customWidth="1"/>
    <col min="3587" max="3587" width="12" style="155" customWidth="1"/>
    <col min="3588" max="3588" width="12.109375" style="155" customWidth="1"/>
    <col min="3589" max="3589" width="9.33203125" style="155" customWidth="1"/>
    <col min="3590" max="3590" width="9.6640625" style="155" customWidth="1"/>
    <col min="3591" max="3840" width="10.88671875" style="155"/>
    <col min="3841" max="3841" width="6.6640625" style="155" customWidth="1"/>
    <col min="3842" max="3842" width="37.109375" style="155" customWidth="1"/>
    <col min="3843" max="3843" width="12" style="155" customWidth="1"/>
    <col min="3844" max="3844" width="12.109375" style="155" customWidth="1"/>
    <col min="3845" max="3845" width="9.33203125" style="155" customWidth="1"/>
    <col min="3846" max="3846" width="9.6640625" style="155" customWidth="1"/>
    <col min="3847" max="4096" width="10.88671875" style="155"/>
    <col min="4097" max="4097" width="6.6640625" style="155" customWidth="1"/>
    <col min="4098" max="4098" width="37.109375" style="155" customWidth="1"/>
    <col min="4099" max="4099" width="12" style="155" customWidth="1"/>
    <col min="4100" max="4100" width="12.109375" style="155" customWidth="1"/>
    <col min="4101" max="4101" width="9.33203125" style="155" customWidth="1"/>
    <col min="4102" max="4102" width="9.6640625" style="155" customWidth="1"/>
    <col min="4103" max="4352" width="10.88671875" style="155"/>
    <col min="4353" max="4353" width="6.6640625" style="155" customWidth="1"/>
    <col min="4354" max="4354" width="37.109375" style="155" customWidth="1"/>
    <col min="4355" max="4355" width="12" style="155" customWidth="1"/>
    <col min="4356" max="4356" width="12.109375" style="155" customWidth="1"/>
    <col min="4357" max="4357" width="9.33203125" style="155" customWidth="1"/>
    <col min="4358" max="4358" width="9.6640625" style="155" customWidth="1"/>
    <col min="4359" max="4608" width="10.88671875" style="155"/>
    <col min="4609" max="4609" width="6.6640625" style="155" customWidth="1"/>
    <col min="4610" max="4610" width="37.109375" style="155" customWidth="1"/>
    <col min="4611" max="4611" width="12" style="155" customWidth="1"/>
    <col min="4612" max="4612" width="12.109375" style="155" customWidth="1"/>
    <col min="4613" max="4613" width="9.33203125" style="155" customWidth="1"/>
    <col min="4614" max="4614" width="9.6640625" style="155" customWidth="1"/>
    <col min="4615" max="4864" width="10.88671875" style="155"/>
    <col min="4865" max="4865" width="6.6640625" style="155" customWidth="1"/>
    <col min="4866" max="4866" width="37.109375" style="155" customWidth="1"/>
    <col min="4867" max="4867" width="12" style="155" customWidth="1"/>
    <col min="4868" max="4868" width="12.109375" style="155" customWidth="1"/>
    <col min="4869" max="4869" width="9.33203125" style="155" customWidth="1"/>
    <col min="4870" max="4870" width="9.6640625" style="155" customWidth="1"/>
    <col min="4871" max="5120" width="10.88671875" style="155"/>
    <col min="5121" max="5121" width="6.6640625" style="155" customWidth="1"/>
    <col min="5122" max="5122" width="37.109375" style="155" customWidth="1"/>
    <col min="5123" max="5123" width="12" style="155" customWidth="1"/>
    <col min="5124" max="5124" width="12.109375" style="155" customWidth="1"/>
    <col min="5125" max="5125" width="9.33203125" style="155" customWidth="1"/>
    <col min="5126" max="5126" width="9.6640625" style="155" customWidth="1"/>
    <col min="5127" max="5376" width="10.88671875" style="155"/>
    <col min="5377" max="5377" width="6.6640625" style="155" customWidth="1"/>
    <col min="5378" max="5378" width="37.109375" style="155" customWidth="1"/>
    <col min="5379" max="5379" width="12" style="155" customWidth="1"/>
    <col min="5380" max="5380" width="12.109375" style="155" customWidth="1"/>
    <col min="5381" max="5381" width="9.33203125" style="155" customWidth="1"/>
    <col min="5382" max="5382" width="9.6640625" style="155" customWidth="1"/>
    <col min="5383" max="5632" width="10.88671875" style="155"/>
    <col min="5633" max="5633" width="6.6640625" style="155" customWidth="1"/>
    <col min="5634" max="5634" width="37.109375" style="155" customWidth="1"/>
    <col min="5635" max="5635" width="12" style="155" customWidth="1"/>
    <col min="5636" max="5636" width="12.109375" style="155" customWidth="1"/>
    <col min="5637" max="5637" width="9.33203125" style="155" customWidth="1"/>
    <col min="5638" max="5638" width="9.6640625" style="155" customWidth="1"/>
    <col min="5639" max="5888" width="10.88671875" style="155"/>
    <col min="5889" max="5889" width="6.6640625" style="155" customWidth="1"/>
    <col min="5890" max="5890" width="37.109375" style="155" customWidth="1"/>
    <col min="5891" max="5891" width="12" style="155" customWidth="1"/>
    <col min="5892" max="5892" width="12.109375" style="155" customWidth="1"/>
    <col min="5893" max="5893" width="9.33203125" style="155" customWidth="1"/>
    <col min="5894" max="5894" width="9.6640625" style="155" customWidth="1"/>
    <col min="5895" max="6144" width="10.88671875" style="155"/>
    <col min="6145" max="6145" width="6.6640625" style="155" customWidth="1"/>
    <col min="6146" max="6146" width="37.109375" style="155" customWidth="1"/>
    <col min="6147" max="6147" width="12" style="155" customWidth="1"/>
    <col min="6148" max="6148" width="12.109375" style="155" customWidth="1"/>
    <col min="6149" max="6149" width="9.33203125" style="155" customWidth="1"/>
    <col min="6150" max="6150" width="9.6640625" style="155" customWidth="1"/>
    <col min="6151" max="6400" width="10.88671875" style="155"/>
    <col min="6401" max="6401" width="6.6640625" style="155" customWidth="1"/>
    <col min="6402" max="6402" width="37.109375" style="155" customWidth="1"/>
    <col min="6403" max="6403" width="12" style="155" customWidth="1"/>
    <col min="6404" max="6404" width="12.109375" style="155" customWidth="1"/>
    <col min="6405" max="6405" width="9.33203125" style="155" customWidth="1"/>
    <col min="6406" max="6406" width="9.6640625" style="155" customWidth="1"/>
    <col min="6407" max="6656" width="10.88671875" style="155"/>
    <col min="6657" max="6657" width="6.6640625" style="155" customWidth="1"/>
    <col min="6658" max="6658" width="37.109375" style="155" customWidth="1"/>
    <col min="6659" max="6659" width="12" style="155" customWidth="1"/>
    <col min="6660" max="6660" width="12.109375" style="155" customWidth="1"/>
    <col min="6661" max="6661" width="9.33203125" style="155" customWidth="1"/>
    <col min="6662" max="6662" width="9.6640625" style="155" customWidth="1"/>
    <col min="6663" max="6912" width="10.88671875" style="155"/>
    <col min="6913" max="6913" width="6.6640625" style="155" customWidth="1"/>
    <col min="6914" max="6914" width="37.109375" style="155" customWidth="1"/>
    <col min="6915" max="6915" width="12" style="155" customWidth="1"/>
    <col min="6916" max="6916" width="12.109375" style="155" customWidth="1"/>
    <col min="6917" max="6917" width="9.33203125" style="155" customWidth="1"/>
    <col min="6918" max="6918" width="9.6640625" style="155" customWidth="1"/>
    <col min="6919" max="7168" width="10.88671875" style="155"/>
    <col min="7169" max="7169" width="6.6640625" style="155" customWidth="1"/>
    <col min="7170" max="7170" width="37.109375" style="155" customWidth="1"/>
    <col min="7171" max="7171" width="12" style="155" customWidth="1"/>
    <col min="7172" max="7172" width="12.109375" style="155" customWidth="1"/>
    <col min="7173" max="7173" width="9.33203125" style="155" customWidth="1"/>
    <col min="7174" max="7174" width="9.6640625" style="155" customWidth="1"/>
    <col min="7175" max="7424" width="10.88671875" style="155"/>
    <col min="7425" max="7425" width="6.6640625" style="155" customWidth="1"/>
    <col min="7426" max="7426" width="37.109375" style="155" customWidth="1"/>
    <col min="7427" max="7427" width="12" style="155" customWidth="1"/>
    <col min="7428" max="7428" width="12.109375" style="155" customWidth="1"/>
    <col min="7429" max="7429" width="9.33203125" style="155" customWidth="1"/>
    <col min="7430" max="7430" width="9.6640625" style="155" customWidth="1"/>
    <col min="7431" max="7680" width="10.88671875" style="155"/>
    <col min="7681" max="7681" width="6.6640625" style="155" customWidth="1"/>
    <col min="7682" max="7682" width="37.109375" style="155" customWidth="1"/>
    <col min="7683" max="7683" width="12" style="155" customWidth="1"/>
    <col min="7684" max="7684" width="12.109375" style="155" customWidth="1"/>
    <col min="7685" max="7685" width="9.33203125" style="155" customWidth="1"/>
    <col min="7686" max="7686" width="9.6640625" style="155" customWidth="1"/>
    <col min="7687" max="7936" width="10.88671875" style="155"/>
    <col min="7937" max="7937" width="6.6640625" style="155" customWidth="1"/>
    <col min="7938" max="7938" width="37.109375" style="155" customWidth="1"/>
    <col min="7939" max="7939" width="12" style="155" customWidth="1"/>
    <col min="7940" max="7940" width="12.109375" style="155" customWidth="1"/>
    <col min="7941" max="7941" width="9.33203125" style="155" customWidth="1"/>
    <col min="7942" max="7942" width="9.6640625" style="155" customWidth="1"/>
    <col min="7943" max="8192" width="10.88671875" style="155"/>
    <col min="8193" max="8193" width="6.6640625" style="155" customWidth="1"/>
    <col min="8194" max="8194" width="37.109375" style="155" customWidth="1"/>
    <col min="8195" max="8195" width="12" style="155" customWidth="1"/>
    <col min="8196" max="8196" width="12.109375" style="155" customWidth="1"/>
    <col min="8197" max="8197" width="9.33203125" style="155" customWidth="1"/>
    <col min="8198" max="8198" width="9.6640625" style="155" customWidth="1"/>
    <col min="8199" max="8448" width="10.88671875" style="155"/>
    <col min="8449" max="8449" width="6.6640625" style="155" customWidth="1"/>
    <col min="8450" max="8450" width="37.109375" style="155" customWidth="1"/>
    <col min="8451" max="8451" width="12" style="155" customWidth="1"/>
    <col min="8452" max="8452" width="12.109375" style="155" customWidth="1"/>
    <col min="8453" max="8453" width="9.33203125" style="155" customWidth="1"/>
    <col min="8454" max="8454" width="9.6640625" style="155" customWidth="1"/>
    <col min="8455" max="8704" width="10.88671875" style="155"/>
    <col min="8705" max="8705" width="6.6640625" style="155" customWidth="1"/>
    <col min="8706" max="8706" width="37.109375" style="155" customWidth="1"/>
    <col min="8707" max="8707" width="12" style="155" customWidth="1"/>
    <col min="8708" max="8708" width="12.109375" style="155" customWidth="1"/>
    <col min="8709" max="8709" width="9.33203125" style="155" customWidth="1"/>
    <col min="8710" max="8710" width="9.6640625" style="155" customWidth="1"/>
    <col min="8711" max="8960" width="10.88671875" style="155"/>
    <col min="8961" max="8961" width="6.6640625" style="155" customWidth="1"/>
    <col min="8962" max="8962" width="37.109375" style="155" customWidth="1"/>
    <col min="8963" max="8963" width="12" style="155" customWidth="1"/>
    <col min="8964" max="8964" width="12.109375" style="155" customWidth="1"/>
    <col min="8965" max="8965" width="9.33203125" style="155" customWidth="1"/>
    <col min="8966" max="8966" width="9.6640625" style="155" customWidth="1"/>
    <col min="8967" max="9216" width="10.88671875" style="155"/>
    <col min="9217" max="9217" width="6.6640625" style="155" customWidth="1"/>
    <col min="9218" max="9218" width="37.109375" style="155" customWidth="1"/>
    <col min="9219" max="9219" width="12" style="155" customWidth="1"/>
    <col min="9220" max="9220" width="12.109375" style="155" customWidth="1"/>
    <col min="9221" max="9221" width="9.33203125" style="155" customWidth="1"/>
    <col min="9222" max="9222" width="9.6640625" style="155" customWidth="1"/>
    <col min="9223" max="9472" width="10.88671875" style="155"/>
    <col min="9473" max="9473" width="6.6640625" style="155" customWidth="1"/>
    <col min="9474" max="9474" width="37.109375" style="155" customWidth="1"/>
    <col min="9475" max="9475" width="12" style="155" customWidth="1"/>
    <col min="9476" max="9476" width="12.109375" style="155" customWidth="1"/>
    <col min="9477" max="9477" width="9.33203125" style="155" customWidth="1"/>
    <col min="9478" max="9478" width="9.6640625" style="155" customWidth="1"/>
    <col min="9479" max="9728" width="10.88671875" style="155"/>
    <col min="9729" max="9729" width="6.6640625" style="155" customWidth="1"/>
    <col min="9730" max="9730" width="37.109375" style="155" customWidth="1"/>
    <col min="9731" max="9731" width="12" style="155" customWidth="1"/>
    <col min="9732" max="9732" width="12.109375" style="155" customWidth="1"/>
    <col min="9733" max="9733" width="9.33203125" style="155" customWidth="1"/>
    <col min="9734" max="9734" width="9.6640625" style="155" customWidth="1"/>
    <col min="9735" max="9984" width="10.88671875" style="155"/>
    <col min="9985" max="9985" width="6.6640625" style="155" customWidth="1"/>
    <col min="9986" max="9986" width="37.109375" style="155" customWidth="1"/>
    <col min="9987" max="9987" width="12" style="155" customWidth="1"/>
    <col min="9988" max="9988" width="12.109375" style="155" customWidth="1"/>
    <col min="9989" max="9989" width="9.33203125" style="155" customWidth="1"/>
    <col min="9990" max="9990" width="9.6640625" style="155" customWidth="1"/>
    <col min="9991" max="10240" width="10.88671875" style="155"/>
    <col min="10241" max="10241" width="6.6640625" style="155" customWidth="1"/>
    <col min="10242" max="10242" width="37.109375" style="155" customWidth="1"/>
    <col min="10243" max="10243" width="12" style="155" customWidth="1"/>
    <col min="10244" max="10244" width="12.109375" style="155" customWidth="1"/>
    <col min="10245" max="10245" width="9.33203125" style="155" customWidth="1"/>
    <col min="10246" max="10246" width="9.6640625" style="155" customWidth="1"/>
    <col min="10247" max="10496" width="10.88671875" style="155"/>
    <col min="10497" max="10497" width="6.6640625" style="155" customWidth="1"/>
    <col min="10498" max="10498" width="37.109375" style="155" customWidth="1"/>
    <col min="10499" max="10499" width="12" style="155" customWidth="1"/>
    <col min="10500" max="10500" width="12.109375" style="155" customWidth="1"/>
    <col min="10501" max="10501" width="9.33203125" style="155" customWidth="1"/>
    <col min="10502" max="10502" width="9.6640625" style="155" customWidth="1"/>
    <col min="10503" max="10752" width="10.88671875" style="155"/>
    <col min="10753" max="10753" width="6.6640625" style="155" customWidth="1"/>
    <col min="10754" max="10754" width="37.109375" style="155" customWidth="1"/>
    <col min="10755" max="10755" width="12" style="155" customWidth="1"/>
    <col min="10756" max="10756" width="12.109375" style="155" customWidth="1"/>
    <col min="10757" max="10757" width="9.33203125" style="155" customWidth="1"/>
    <col min="10758" max="10758" width="9.6640625" style="155" customWidth="1"/>
    <col min="10759" max="11008" width="10.88671875" style="155"/>
    <col min="11009" max="11009" width="6.6640625" style="155" customWidth="1"/>
    <col min="11010" max="11010" width="37.109375" style="155" customWidth="1"/>
    <col min="11011" max="11011" width="12" style="155" customWidth="1"/>
    <col min="11012" max="11012" width="12.109375" style="155" customWidth="1"/>
    <col min="11013" max="11013" width="9.33203125" style="155" customWidth="1"/>
    <col min="11014" max="11014" width="9.6640625" style="155" customWidth="1"/>
    <col min="11015" max="11264" width="10.88671875" style="155"/>
    <col min="11265" max="11265" width="6.6640625" style="155" customWidth="1"/>
    <col min="11266" max="11266" width="37.109375" style="155" customWidth="1"/>
    <col min="11267" max="11267" width="12" style="155" customWidth="1"/>
    <col min="11268" max="11268" width="12.109375" style="155" customWidth="1"/>
    <col min="11269" max="11269" width="9.33203125" style="155" customWidth="1"/>
    <col min="11270" max="11270" width="9.6640625" style="155" customWidth="1"/>
    <col min="11271" max="11520" width="10.88671875" style="155"/>
    <col min="11521" max="11521" width="6.6640625" style="155" customWidth="1"/>
    <col min="11522" max="11522" width="37.109375" style="155" customWidth="1"/>
    <col min="11523" max="11523" width="12" style="155" customWidth="1"/>
    <col min="11524" max="11524" width="12.109375" style="155" customWidth="1"/>
    <col min="11525" max="11525" width="9.33203125" style="155" customWidth="1"/>
    <col min="11526" max="11526" width="9.6640625" style="155" customWidth="1"/>
    <col min="11527" max="11776" width="10.88671875" style="155"/>
    <col min="11777" max="11777" width="6.6640625" style="155" customWidth="1"/>
    <col min="11778" max="11778" width="37.109375" style="155" customWidth="1"/>
    <col min="11779" max="11779" width="12" style="155" customWidth="1"/>
    <col min="11780" max="11780" width="12.109375" style="155" customWidth="1"/>
    <col min="11781" max="11781" width="9.33203125" style="155" customWidth="1"/>
    <col min="11782" max="11782" width="9.6640625" style="155" customWidth="1"/>
    <col min="11783" max="12032" width="10.88671875" style="155"/>
    <col min="12033" max="12033" width="6.6640625" style="155" customWidth="1"/>
    <col min="12034" max="12034" width="37.109375" style="155" customWidth="1"/>
    <col min="12035" max="12035" width="12" style="155" customWidth="1"/>
    <col min="12036" max="12036" width="12.109375" style="155" customWidth="1"/>
    <col min="12037" max="12037" width="9.33203125" style="155" customWidth="1"/>
    <col min="12038" max="12038" width="9.6640625" style="155" customWidth="1"/>
    <col min="12039" max="12288" width="10.88671875" style="155"/>
    <col min="12289" max="12289" width="6.6640625" style="155" customWidth="1"/>
    <col min="12290" max="12290" width="37.109375" style="155" customWidth="1"/>
    <col min="12291" max="12291" width="12" style="155" customWidth="1"/>
    <col min="12292" max="12292" width="12.109375" style="155" customWidth="1"/>
    <col min="12293" max="12293" width="9.33203125" style="155" customWidth="1"/>
    <col min="12294" max="12294" width="9.6640625" style="155" customWidth="1"/>
    <col min="12295" max="12544" width="10.88671875" style="155"/>
    <col min="12545" max="12545" width="6.6640625" style="155" customWidth="1"/>
    <col min="12546" max="12546" width="37.109375" style="155" customWidth="1"/>
    <col min="12547" max="12547" width="12" style="155" customWidth="1"/>
    <col min="12548" max="12548" width="12.109375" style="155" customWidth="1"/>
    <col min="12549" max="12549" width="9.33203125" style="155" customWidth="1"/>
    <col min="12550" max="12550" width="9.6640625" style="155" customWidth="1"/>
    <col min="12551" max="12800" width="10.88671875" style="155"/>
    <col min="12801" max="12801" width="6.6640625" style="155" customWidth="1"/>
    <col min="12802" max="12802" width="37.109375" style="155" customWidth="1"/>
    <col min="12803" max="12803" width="12" style="155" customWidth="1"/>
    <col min="12804" max="12804" width="12.109375" style="155" customWidth="1"/>
    <col min="12805" max="12805" width="9.33203125" style="155" customWidth="1"/>
    <col min="12806" max="12806" width="9.6640625" style="155" customWidth="1"/>
    <col min="12807" max="13056" width="10.88671875" style="155"/>
    <col min="13057" max="13057" width="6.6640625" style="155" customWidth="1"/>
    <col min="13058" max="13058" width="37.109375" style="155" customWidth="1"/>
    <col min="13059" max="13059" width="12" style="155" customWidth="1"/>
    <col min="13060" max="13060" width="12.109375" style="155" customWidth="1"/>
    <col min="13061" max="13061" width="9.33203125" style="155" customWidth="1"/>
    <col min="13062" max="13062" width="9.6640625" style="155" customWidth="1"/>
    <col min="13063" max="13312" width="10.88671875" style="155"/>
    <col min="13313" max="13313" width="6.6640625" style="155" customWidth="1"/>
    <col min="13314" max="13314" width="37.109375" style="155" customWidth="1"/>
    <col min="13315" max="13315" width="12" style="155" customWidth="1"/>
    <col min="13316" max="13316" width="12.109375" style="155" customWidth="1"/>
    <col min="13317" max="13317" width="9.33203125" style="155" customWidth="1"/>
    <col min="13318" max="13318" width="9.6640625" style="155" customWidth="1"/>
    <col min="13319" max="13568" width="10.88671875" style="155"/>
    <col min="13569" max="13569" width="6.6640625" style="155" customWidth="1"/>
    <col min="13570" max="13570" width="37.109375" style="155" customWidth="1"/>
    <col min="13571" max="13571" width="12" style="155" customWidth="1"/>
    <col min="13572" max="13572" width="12.109375" style="155" customWidth="1"/>
    <col min="13573" max="13573" width="9.33203125" style="155" customWidth="1"/>
    <col min="13574" max="13574" width="9.6640625" style="155" customWidth="1"/>
    <col min="13575" max="13824" width="10.88671875" style="155"/>
    <col min="13825" max="13825" width="6.6640625" style="155" customWidth="1"/>
    <col min="13826" max="13826" width="37.109375" style="155" customWidth="1"/>
    <col min="13827" max="13827" width="12" style="155" customWidth="1"/>
    <col min="13828" max="13828" width="12.109375" style="155" customWidth="1"/>
    <col min="13829" max="13829" width="9.33203125" style="155" customWidth="1"/>
    <col min="13830" max="13830" width="9.6640625" style="155" customWidth="1"/>
    <col min="13831" max="14080" width="10.88671875" style="155"/>
    <col min="14081" max="14081" width="6.6640625" style="155" customWidth="1"/>
    <col min="14082" max="14082" width="37.109375" style="155" customWidth="1"/>
    <col min="14083" max="14083" width="12" style="155" customWidth="1"/>
    <col min="14084" max="14084" width="12.109375" style="155" customWidth="1"/>
    <col min="14085" max="14085" width="9.33203125" style="155" customWidth="1"/>
    <col min="14086" max="14086" width="9.6640625" style="155" customWidth="1"/>
    <col min="14087" max="14336" width="10.88671875" style="155"/>
    <col min="14337" max="14337" width="6.6640625" style="155" customWidth="1"/>
    <col min="14338" max="14338" width="37.109375" style="155" customWidth="1"/>
    <col min="14339" max="14339" width="12" style="155" customWidth="1"/>
    <col min="14340" max="14340" width="12.109375" style="155" customWidth="1"/>
    <col min="14341" max="14341" width="9.33203125" style="155" customWidth="1"/>
    <col min="14342" max="14342" width="9.6640625" style="155" customWidth="1"/>
    <col min="14343" max="14592" width="10.88671875" style="155"/>
    <col min="14593" max="14593" width="6.6640625" style="155" customWidth="1"/>
    <col min="14594" max="14594" width="37.109375" style="155" customWidth="1"/>
    <col min="14595" max="14595" width="12" style="155" customWidth="1"/>
    <col min="14596" max="14596" width="12.109375" style="155" customWidth="1"/>
    <col min="14597" max="14597" width="9.33203125" style="155" customWidth="1"/>
    <col min="14598" max="14598" width="9.6640625" style="155" customWidth="1"/>
    <col min="14599" max="14848" width="10.88671875" style="155"/>
    <col min="14849" max="14849" width="6.6640625" style="155" customWidth="1"/>
    <col min="14850" max="14850" width="37.109375" style="155" customWidth="1"/>
    <col min="14851" max="14851" width="12" style="155" customWidth="1"/>
    <col min="14852" max="14852" width="12.109375" style="155" customWidth="1"/>
    <col min="14853" max="14853" width="9.33203125" style="155" customWidth="1"/>
    <col min="14854" max="14854" width="9.6640625" style="155" customWidth="1"/>
    <col min="14855" max="15104" width="10.88671875" style="155"/>
    <col min="15105" max="15105" width="6.6640625" style="155" customWidth="1"/>
    <col min="15106" max="15106" width="37.109375" style="155" customWidth="1"/>
    <col min="15107" max="15107" width="12" style="155" customWidth="1"/>
    <col min="15108" max="15108" width="12.109375" style="155" customWidth="1"/>
    <col min="15109" max="15109" width="9.33203125" style="155" customWidth="1"/>
    <col min="15110" max="15110" width="9.6640625" style="155" customWidth="1"/>
    <col min="15111" max="15360" width="10.88671875" style="155"/>
    <col min="15361" max="15361" width="6.6640625" style="155" customWidth="1"/>
    <col min="15362" max="15362" width="37.109375" style="155" customWidth="1"/>
    <col min="15363" max="15363" width="12" style="155" customWidth="1"/>
    <col min="15364" max="15364" width="12.109375" style="155" customWidth="1"/>
    <col min="15365" max="15365" width="9.33203125" style="155" customWidth="1"/>
    <col min="15366" max="15366" width="9.6640625" style="155" customWidth="1"/>
    <col min="15367" max="15616" width="10.88671875" style="155"/>
    <col min="15617" max="15617" width="6.6640625" style="155" customWidth="1"/>
    <col min="15618" max="15618" width="37.109375" style="155" customWidth="1"/>
    <col min="15619" max="15619" width="12" style="155" customWidth="1"/>
    <col min="15620" max="15620" width="12.109375" style="155" customWidth="1"/>
    <col min="15621" max="15621" width="9.33203125" style="155" customWidth="1"/>
    <col min="15622" max="15622" width="9.6640625" style="155" customWidth="1"/>
    <col min="15623" max="15872" width="10.88671875" style="155"/>
    <col min="15873" max="15873" width="6.6640625" style="155" customWidth="1"/>
    <col min="15874" max="15874" width="37.109375" style="155" customWidth="1"/>
    <col min="15875" max="15875" width="12" style="155" customWidth="1"/>
    <col min="15876" max="15876" width="12.109375" style="155" customWidth="1"/>
    <col min="15877" max="15877" width="9.33203125" style="155" customWidth="1"/>
    <col min="15878" max="15878" width="9.6640625" style="155" customWidth="1"/>
    <col min="15879" max="16128" width="10.88671875" style="155"/>
    <col min="16129" max="16129" width="6.6640625" style="155" customWidth="1"/>
    <col min="16130" max="16130" width="37.109375" style="155" customWidth="1"/>
    <col min="16131" max="16131" width="12" style="155" customWidth="1"/>
    <col min="16132" max="16132" width="12.109375" style="155" customWidth="1"/>
    <col min="16133" max="16133" width="9.33203125" style="155" customWidth="1"/>
    <col min="16134" max="16134" width="9.6640625" style="155" customWidth="1"/>
    <col min="16135" max="16384" width="10.88671875" style="155"/>
  </cols>
  <sheetData>
    <row r="1" spans="1:7" s="740" customFormat="1" ht="13.8">
      <c r="B1" s="972" t="str">
        <f>'T1'!D2</f>
        <v xml:space="preserve">Sprawozdanie </v>
      </c>
      <c r="C1" s="972"/>
      <c r="D1" s="972"/>
      <c r="E1" s="972"/>
      <c r="F1" s="875"/>
      <c r="G1" s="875"/>
    </row>
    <row r="2" spans="1:7" s="740" customFormat="1" ht="15" customHeight="1">
      <c r="B2" s="972" t="s">
        <v>246</v>
      </c>
      <c r="C2" s="972"/>
      <c r="D2" s="972"/>
      <c r="E2" s="972"/>
    </row>
    <row r="3" spans="1:7" s="740" customFormat="1" ht="13.8">
      <c r="B3" s="973" t="str">
        <f>'T1'!D4</f>
        <v xml:space="preserve">za rok 2016 </v>
      </c>
      <c r="C3" s="972"/>
      <c r="D3" s="972"/>
      <c r="E3" s="972"/>
    </row>
    <row r="4" spans="1:7" s="743" customFormat="1" ht="13.5" customHeight="1">
      <c r="A4" s="974" t="s">
        <v>84</v>
      </c>
      <c r="B4" s="974"/>
      <c r="C4" s="741"/>
      <c r="D4" s="742"/>
      <c r="E4" s="170"/>
    </row>
    <row r="5" spans="1:7" s="740" customFormat="1" ht="48" customHeight="1">
      <c r="A5" s="736" t="s">
        <v>9</v>
      </c>
      <c r="B5" s="156" t="s">
        <v>85</v>
      </c>
      <c r="C5" s="736" t="s">
        <v>86</v>
      </c>
      <c r="D5" s="157" t="s">
        <v>87</v>
      </c>
      <c r="E5" s="158" t="s">
        <v>88</v>
      </c>
      <c r="F5" s="159" t="s">
        <v>89</v>
      </c>
    </row>
    <row r="6" spans="1:7" s="740" customFormat="1" ht="13.8">
      <c r="A6" s="744">
        <v>10</v>
      </c>
      <c r="B6" s="745" t="s">
        <v>14</v>
      </c>
      <c r="C6" s="619">
        <f>'T1'!F9</f>
        <v>221150.34</v>
      </c>
      <c r="D6" s="619">
        <f>'T1'!G9</f>
        <v>215390.95</v>
      </c>
      <c r="E6" s="746">
        <f t="shared" ref="E6:E19" si="0">D6/C6*100</f>
        <v>97.395712798813705</v>
      </c>
      <c r="F6" s="738">
        <f>D6/D19*100</f>
        <v>1.0123488388404394</v>
      </c>
    </row>
    <row r="7" spans="1:7" s="740" customFormat="1" ht="13.8">
      <c r="A7" s="747">
        <v>600</v>
      </c>
      <c r="B7" s="745" t="s">
        <v>92</v>
      </c>
      <c r="C7" s="619">
        <f>'T1'!F16</f>
        <v>38000</v>
      </c>
      <c r="D7" s="619">
        <f>'T1'!G16</f>
        <v>38000</v>
      </c>
      <c r="E7" s="746">
        <f t="shared" si="0"/>
        <v>100</v>
      </c>
      <c r="F7" s="738">
        <f>D7/D19*100</f>
        <v>0.17860200661140449</v>
      </c>
    </row>
    <row r="8" spans="1:7" s="170" customFormat="1" ht="15">
      <c r="A8" s="748">
        <v>700</v>
      </c>
      <c r="B8" s="745" t="s">
        <v>19</v>
      </c>
      <c r="C8" s="619">
        <f>'T1'!F20</f>
        <v>44296</v>
      </c>
      <c r="D8" s="619">
        <f>'T1'!G20</f>
        <v>39673.93</v>
      </c>
      <c r="E8" s="749">
        <f t="shared" si="0"/>
        <v>89.565491240744095</v>
      </c>
      <c r="F8" s="738">
        <f>D8/D19*100</f>
        <v>0.18646956600422104</v>
      </c>
    </row>
    <row r="9" spans="1:7" s="170" customFormat="1" ht="15">
      <c r="A9" s="748">
        <v>710</v>
      </c>
      <c r="B9" s="745" t="s">
        <v>21</v>
      </c>
      <c r="C9" s="619">
        <f>'T1'!F25</f>
        <v>25000</v>
      </c>
      <c r="D9" s="619">
        <f>'T1'!G25</f>
        <v>25000</v>
      </c>
      <c r="E9" s="749">
        <f t="shared" ref="E9" si="1">D9/C9*100</f>
        <v>100</v>
      </c>
      <c r="F9" s="738">
        <f>D9/D19*100</f>
        <v>0.11750132013908191</v>
      </c>
    </row>
    <row r="10" spans="1:7" s="170" customFormat="1" ht="15">
      <c r="A10" s="750">
        <v>750</v>
      </c>
      <c r="B10" s="745" t="s">
        <v>23</v>
      </c>
      <c r="C10" s="619">
        <f>'T1'!F28</f>
        <v>66730</v>
      </c>
      <c r="D10" s="619">
        <f>'T1'!G28</f>
        <v>68239.45</v>
      </c>
      <c r="E10" s="749">
        <f t="shared" si="0"/>
        <v>102.26202607522852</v>
      </c>
      <c r="F10" s="738">
        <f>D10/D19*100</f>
        <v>0.32072901842259488</v>
      </c>
    </row>
    <row r="11" spans="1:7" s="170" customFormat="1" ht="20.399999999999999">
      <c r="A11" s="751">
        <v>751</v>
      </c>
      <c r="B11" s="752" t="s">
        <v>29</v>
      </c>
      <c r="C11" s="619">
        <f>'T1'!F35</f>
        <v>6049</v>
      </c>
      <c r="D11" s="619">
        <f>'T1'!G35</f>
        <v>6049</v>
      </c>
      <c r="E11" s="749">
        <f t="shared" si="0"/>
        <v>100</v>
      </c>
      <c r="F11" s="738">
        <f>D11/D19*100</f>
        <v>2.8430619420852253E-2</v>
      </c>
    </row>
    <row r="12" spans="1:7" s="739" customFormat="1" ht="30.6">
      <c r="A12" s="753">
        <v>756</v>
      </c>
      <c r="B12" s="754" t="s">
        <v>31</v>
      </c>
      <c r="C12" s="755">
        <f>'T1'!F38</f>
        <v>6104761.9800000004</v>
      </c>
      <c r="D12" s="755">
        <f>'T1'!G38</f>
        <v>6260044.8399999999</v>
      </c>
      <c r="E12" s="620">
        <f t="shared" si="0"/>
        <v>102.54363496085065</v>
      </c>
      <c r="F12" s="160">
        <f>D12/D19*100</f>
        <v>29.422541313193907</v>
      </c>
    </row>
    <row r="13" spans="1:7" s="739" customFormat="1" ht="15">
      <c r="A13" s="756">
        <v>758</v>
      </c>
      <c r="B13" s="745" t="s">
        <v>43</v>
      </c>
      <c r="C13" s="619">
        <f>'T1'!F68</f>
        <v>7799807.4800000004</v>
      </c>
      <c r="D13" s="619">
        <f>'T1'!G68</f>
        <v>7800259.7800000003</v>
      </c>
      <c r="E13" s="749">
        <f t="shared" si="0"/>
        <v>100.0057988610765</v>
      </c>
      <c r="F13" s="738">
        <f>D13/D19*100</f>
        <v>36.661632863111379</v>
      </c>
    </row>
    <row r="14" spans="1:7" s="170" customFormat="1" ht="15">
      <c r="A14" s="757">
        <v>801</v>
      </c>
      <c r="B14" s="745" t="s">
        <v>48</v>
      </c>
      <c r="C14" s="619">
        <f>'T1'!F81</f>
        <v>646793</v>
      </c>
      <c r="D14" s="619">
        <f>'T1'!G81</f>
        <v>629739.99</v>
      </c>
      <c r="E14" s="749">
        <f t="shared" si="0"/>
        <v>97.363451676193165</v>
      </c>
      <c r="F14" s="738">
        <f>D14/D19*100</f>
        <v>2.9598112067748894</v>
      </c>
    </row>
    <row r="15" spans="1:7" s="170" customFormat="1" ht="15">
      <c r="A15" s="757">
        <v>852</v>
      </c>
      <c r="B15" s="745" t="s">
        <v>55</v>
      </c>
      <c r="C15" s="619">
        <f>'T1'!F103</f>
        <v>5577665</v>
      </c>
      <c r="D15" s="619">
        <f>'T1'!G103</f>
        <v>5576884.5999999996</v>
      </c>
      <c r="E15" s="749">
        <f t="shared" si="0"/>
        <v>99.986008482043999</v>
      </c>
      <c r="F15" s="738">
        <f>D15/D19*100</f>
        <v>26.211652110532626</v>
      </c>
    </row>
    <row r="16" spans="1:7" s="170" customFormat="1" ht="15">
      <c r="A16" s="757">
        <v>854</v>
      </c>
      <c r="B16" s="758" t="s">
        <v>70</v>
      </c>
      <c r="C16" s="619">
        <f>'T1'!F127</f>
        <v>5088</v>
      </c>
      <c r="D16" s="619">
        <f>'T1'!G127</f>
        <v>5088</v>
      </c>
      <c r="E16" s="749">
        <f t="shared" si="0"/>
        <v>100</v>
      </c>
      <c r="F16" s="738">
        <f>D16/D19*100</f>
        <v>2.3913868674705949E-2</v>
      </c>
    </row>
    <row r="17" spans="1:6" s="170" customFormat="1" ht="15">
      <c r="A17" s="757">
        <v>900</v>
      </c>
      <c r="B17" s="759" t="s">
        <v>73</v>
      </c>
      <c r="C17" s="619">
        <f>'T1'!F131</f>
        <v>688659.2</v>
      </c>
      <c r="D17" s="619">
        <f>'T1'!G131</f>
        <v>605986.15999999992</v>
      </c>
      <c r="E17" s="749">
        <f t="shared" si="0"/>
        <v>87.995072163415514</v>
      </c>
      <c r="F17" s="738">
        <f>D17/D19*100</f>
        <v>2.8481669514405157</v>
      </c>
    </row>
    <row r="18" spans="1:6" s="170" customFormat="1" ht="15">
      <c r="A18" s="760">
        <v>921</v>
      </c>
      <c r="B18" s="761" t="s">
        <v>78</v>
      </c>
      <c r="C18" s="619">
        <f>'T1'!F142</f>
        <v>6000</v>
      </c>
      <c r="D18" s="619">
        <f>'T1'!G142</f>
        <v>6000</v>
      </c>
      <c r="E18" s="749">
        <f>D18/C18*100</f>
        <v>100</v>
      </c>
      <c r="F18" s="738">
        <f>D18/D19*100</f>
        <v>2.8200316833379657E-2</v>
      </c>
    </row>
    <row r="19" spans="1:6" s="170" customFormat="1" ht="15">
      <c r="A19" s="970" t="s">
        <v>270</v>
      </c>
      <c r="B19" s="971"/>
      <c r="C19" s="163">
        <f>SUM(C6:C18)</f>
        <v>21230000</v>
      </c>
      <c r="D19" s="163">
        <f>SUM(D6:D18)</f>
        <v>21276356.699999999</v>
      </c>
      <c r="E19" s="488">
        <f t="shared" si="0"/>
        <v>100.21835468676402</v>
      </c>
      <c r="F19" s="163">
        <f>SUM(F6:F18)</f>
        <v>100</v>
      </c>
    </row>
    <row r="20" spans="1:6" s="170" customFormat="1" ht="12.75" customHeight="1">
      <c r="A20" s="762"/>
      <c r="B20" s="164"/>
      <c r="C20" s="165"/>
      <c r="D20" s="165"/>
      <c r="E20" s="763"/>
      <c r="F20" s="165"/>
    </row>
    <row r="21" spans="1:6" s="170" customFormat="1" ht="18" customHeight="1">
      <c r="A21" s="975" t="s">
        <v>90</v>
      </c>
      <c r="B21" s="975"/>
      <c r="C21" s="764"/>
      <c r="D21" s="765"/>
      <c r="E21" s="766"/>
      <c r="F21" s="740"/>
    </row>
    <row r="22" spans="1:6" s="170" customFormat="1" ht="48">
      <c r="A22" s="169" t="s">
        <v>9</v>
      </c>
      <c r="B22" s="158" t="s">
        <v>85</v>
      </c>
      <c r="C22" s="169" t="s">
        <v>86</v>
      </c>
      <c r="D22" s="169" t="s">
        <v>87</v>
      </c>
      <c r="E22" s="158" t="s">
        <v>88</v>
      </c>
      <c r="F22" s="159" t="s">
        <v>91</v>
      </c>
    </row>
    <row r="23" spans="1:6" s="768" customFormat="1" ht="13.8">
      <c r="A23" s="767">
        <v>10</v>
      </c>
      <c r="B23" s="761" t="s">
        <v>14</v>
      </c>
      <c r="C23" s="550">
        <f>'T2'!F12</f>
        <v>308900.34000000003</v>
      </c>
      <c r="D23" s="550">
        <f>'T2'!G12</f>
        <v>236027.24000000002</v>
      </c>
      <c r="E23" s="746">
        <f t="shared" ref="E23:E38" si="2">D23/C23*100</f>
        <v>76.408863777877357</v>
      </c>
      <c r="F23" s="738">
        <f>D23/D39*100</f>
        <v>1.2388201960344114</v>
      </c>
    </row>
    <row r="24" spans="1:6" s="768" customFormat="1" ht="13.8">
      <c r="A24" s="757">
        <v>600</v>
      </c>
      <c r="B24" s="769" t="s">
        <v>92</v>
      </c>
      <c r="C24" s="549">
        <f>'T2'!F25</f>
        <v>855172</v>
      </c>
      <c r="D24" s="549">
        <f>'T2'!G25</f>
        <v>536860.83000000007</v>
      </c>
      <c r="E24" s="770">
        <f t="shared" si="2"/>
        <v>62.778111303924831</v>
      </c>
      <c r="F24" s="738">
        <f>D24/D39*100</f>
        <v>2.8177850940586215</v>
      </c>
    </row>
    <row r="25" spans="1:6" s="768" customFormat="1" ht="13.8">
      <c r="A25" s="748">
        <v>700</v>
      </c>
      <c r="B25" s="759" t="s">
        <v>19</v>
      </c>
      <c r="C25" s="626">
        <f>'T2'!F48</f>
        <v>10000</v>
      </c>
      <c r="D25" s="626">
        <f>'T2'!G48</f>
        <v>6353.09</v>
      </c>
      <c r="E25" s="746">
        <f t="shared" si="2"/>
        <v>63.530900000000003</v>
      </c>
      <c r="F25" s="738"/>
    </row>
    <row r="26" spans="1:6" s="768" customFormat="1" ht="13.8">
      <c r="A26" s="748">
        <v>710</v>
      </c>
      <c r="B26" s="745" t="s">
        <v>21</v>
      </c>
      <c r="C26" s="619">
        <f>'T2'!F53</f>
        <v>99000</v>
      </c>
      <c r="D26" s="619">
        <f>'T2'!G53</f>
        <v>91493.440000000002</v>
      </c>
      <c r="E26" s="749">
        <f t="shared" si="2"/>
        <v>92.417616161616166</v>
      </c>
      <c r="F26" s="738">
        <f>D26/D39*100</f>
        <v>0.48021542461227212</v>
      </c>
    </row>
    <row r="27" spans="1:6" s="768" customFormat="1" ht="13.8">
      <c r="A27" s="750">
        <v>750</v>
      </c>
      <c r="B27" s="745" t="s">
        <v>23</v>
      </c>
      <c r="C27" s="619">
        <f>'T2'!F60</f>
        <v>2451001</v>
      </c>
      <c r="D27" s="619">
        <f>'T2'!G60</f>
        <v>1909425.0499999998</v>
      </c>
      <c r="E27" s="749">
        <f t="shared" si="2"/>
        <v>77.903887024117893</v>
      </c>
      <c r="F27" s="738">
        <f>D27/D39*100</f>
        <v>10.021869995827666</v>
      </c>
    </row>
    <row r="28" spans="1:6" s="740" customFormat="1" ht="20.399999999999999">
      <c r="A28" s="771">
        <v>751</v>
      </c>
      <c r="B28" s="772" t="s">
        <v>29</v>
      </c>
      <c r="C28" s="755">
        <f>'T2'!F109</f>
        <v>6049</v>
      </c>
      <c r="D28" s="755">
        <f>'T2'!G109</f>
        <v>6049</v>
      </c>
      <c r="E28" s="620">
        <f t="shared" si="2"/>
        <v>100</v>
      </c>
      <c r="F28" s="160">
        <f>D28/D39*100</f>
        <v>3.1748976795272256E-2</v>
      </c>
    </row>
    <row r="29" spans="1:6" s="768" customFormat="1" ht="15.6" customHeight="1">
      <c r="A29" s="757">
        <v>754</v>
      </c>
      <c r="B29" s="865" t="s">
        <v>93</v>
      </c>
      <c r="C29" s="619">
        <f>'T2'!F113</f>
        <v>354845</v>
      </c>
      <c r="D29" s="619">
        <f>'T2'!G113</f>
        <v>266088.33</v>
      </c>
      <c r="E29" s="749">
        <f t="shared" ref="E29" si="3">D29/C29*100</f>
        <v>74.98720004509012</v>
      </c>
      <c r="F29" s="738">
        <f>D29/D39*100</f>
        <v>1.3965998040440974</v>
      </c>
    </row>
    <row r="30" spans="1:6" s="768" customFormat="1" ht="13.8">
      <c r="A30" s="757">
        <v>757</v>
      </c>
      <c r="B30" s="773" t="s">
        <v>94</v>
      </c>
      <c r="C30" s="619">
        <f>'T2'!F138</f>
        <v>10000</v>
      </c>
      <c r="D30" s="619">
        <f>'T2'!G138</f>
        <v>7701.76</v>
      </c>
      <c r="E30" s="749">
        <f t="shared" si="2"/>
        <v>77.017600000000002</v>
      </c>
      <c r="F30" s="738">
        <f>D30/D39*100</f>
        <v>4.0423706318855349E-2</v>
      </c>
    </row>
    <row r="31" spans="1:6" s="768" customFormat="1" ht="13.8">
      <c r="A31" s="756">
        <v>758</v>
      </c>
      <c r="B31" s="745" t="s">
        <v>43</v>
      </c>
      <c r="C31" s="619">
        <f>'T2'!F141</f>
        <v>54800</v>
      </c>
      <c r="D31" s="619">
        <f>'T2'!G141</f>
        <v>4800</v>
      </c>
      <c r="E31" s="749">
        <f t="shared" si="2"/>
        <v>8.7591240875912408</v>
      </c>
      <c r="F31" s="738">
        <f>D31/D39*100</f>
        <v>2.5193435049976325E-2</v>
      </c>
    </row>
    <row r="32" spans="1:6" s="739" customFormat="1" ht="15">
      <c r="A32" s="774">
        <v>801</v>
      </c>
      <c r="B32" s="745" t="s">
        <v>48</v>
      </c>
      <c r="C32" s="619">
        <f>'T2'!F146</f>
        <v>8826605</v>
      </c>
      <c r="D32" s="619">
        <f>'T2'!G146</f>
        <v>7850703.4500000002</v>
      </c>
      <c r="E32" s="749">
        <f t="shared" si="2"/>
        <v>88.943636313169108</v>
      </c>
      <c r="F32" s="738">
        <f>D32/D39*100</f>
        <v>41.205455721708347</v>
      </c>
    </row>
    <row r="33" spans="1:6" s="768" customFormat="1" ht="13.8">
      <c r="A33" s="750">
        <v>851</v>
      </c>
      <c r="B33" s="745" t="s">
        <v>95</v>
      </c>
      <c r="C33" s="619">
        <f>'T2'!F248</f>
        <v>100000</v>
      </c>
      <c r="D33" s="619">
        <f>'T2'!G248</f>
        <v>56937.57</v>
      </c>
      <c r="E33" s="749">
        <f t="shared" si="2"/>
        <v>56.937570000000001</v>
      </c>
      <c r="F33" s="738">
        <f>D33/D39*100</f>
        <v>0.29884436910385015</v>
      </c>
    </row>
    <row r="34" spans="1:6" s="768" customFormat="1" ht="13.8">
      <c r="A34" s="750">
        <v>852</v>
      </c>
      <c r="B34" s="745" t="s">
        <v>55</v>
      </c>
      <c r="C34" s="619">
        <f>'T2'!F261</f>
        <v>6294065</v>
      </c>
      <c r="D34" s="619">
        <f>'T2'!G261</f>
        <v>6109117.7299999986</v>
      </c>
      <c r="E34" s="749">
        <f t="shared" si="2"/>
        <v>97.061560851373457</v>
      </c>
      <c r="F34" s="738">
        <f>D34/D39*100</f>
        <v>32.064512654877866</v>
      </c>
    </row>
    <row r="35" spans="1:6" s="768" customFormat="1" ht="13.8">
      <c r="A35" s="748">
        <v>854</v>
      </c>
      <c r="B35" s="745" t="s">
        <v>70</v>
      </c>
      <c r="C35" s="619">
        <f>'T2'!F330</f>
        <v>162028</v>
      </c>
      <c r="D35" s="619">
        <f>'T2'!G330</f>
        <v>156448.5</v>
      </c>
      <c r="E35" s="749">
        <f t="shared" si="2"/>
        <v>96.556459377391562</v>
      </c>
      <c r="F35" s="738">
        <f>D35/D39*100</f>
        <v>0.82114065071171283</v>
      </c>
    </row>
    <row r="36" spans="1:6" s="768" customFormat="1" ht="13.8">
      <c r="A36" s="757">
        <v>900</v>
      </c>
      <c r="B36" s="759" t="s">
        <v>73</v>
      </c>
      <c r="C36" s="619">
        <f>'T2'!F341</f>
        <v>1644734.6600000001</v>
      </c>
      <c r="D36" s="619">
        <f>'T2'!G341</f>
        <v>1398172.12</v>
      </c>
      <c r="E36" s="749">
        <f t="shared" si="2"/>
        <v>85.00897767911087</v>
      </c>
      <c r="F36" s="738">
        <f>D36/D39*100</f>
        <v>7.3384913528974405</v>
      </c>
    </row>
    <row r="37" spans="1:6" s="768" customFormat="1" ht="13.8">
      <c r="A37" s="757">
        <v>921</v>
      </c>
      <c r="B37" s="759" t="s">
        <v>78</v>
      </c>
      <c r="C37" s="619">
        <f>'T2'!F376</f>
        <v>264000</v>
      </c>
      <c r="D37" s="619">
        <f>'T2'!G376</f>
        <v>253163.51</v>
      </c>
      <c r="E37" s="749">
        <f t="shared" si="2"/>
        <v>95.895268939393944</v>
      </c>
      <c r="F37" s="738">
        <f>D37/D39*100</f>
        <v>1.3287621762935484</v>
      </c>
    </row>
    <row r="38" spans="1:6" s="739" customFormat="1" ht="15">
      <c r="A38" s="757">
        <v>926</v>
      </c>
      <c r="B38" s="761" t="s">
        <v>80</v>
      </c>
      <c r="C38" s="619">
        <f>'T2'!F389</f>
        <v>170000</v>
      </c>
      <c r="D38" s="619">
        <f>'T2'!G389</f>
        <v>163240.89000000001</v>
      </c>
      <c r="E38" s="775">
        <f t="shared" si="2"/>
        <v>96.024052941176478</v>
      </c>
      <c r="F38" s="738">
        <f>D38/D39*100</f>
        <v>0.85679140827402722</v>
      </c>
    </row>
    <row r="39" spans="1:6" s="739" customFormat="1" ht="15">
      <c r="A39" s="970" t="s">
        <v>177</v>
      </c>
      <c r="B39" s="971"/>
      <c r="C39" s="163">
        <f>SUM(C23:C38)</f>
        <v>21611200</v>
      </c>
      <c r="D39" s="163">
        <f>SUM(D23:D38)</f>
        <v>19052582.510000002</v>
      </c>
      <c r="E39" s="488">
        <f>D39/C39*100</f>
        <v>88.160687560154003</v>
      </c>
      <c r="F39" s="163">
        <f>SUM(F23:F38)</f>
        <v>99.966654966607962</v>
      </c>
    </row>
    <row r="40" spans="1:6" s="170" customFormat="1" ht="13.5" customHeight="1">
      <c r="A40" s="740"/>
      <c r="B40" s="776"/>
      <c r="C40" s="777"/>
      <c r="D40" s="777"/>
      <c r="E40" s="778"/>
      <c r="F40" s="740"/>
    </row>
    <row r="41" spans="1:6" ht="18" customHeight="1">
      <c r="B41" s="171"/>
      <c r="C41" s="174"/>
      <c r="D41" s="175"/>
      <c r="E41" s="176"/>
    </row>
    <row r="42" spans="1:6">
      <c r="B42" s="171"/>
      <c r="C42" s="166"/>
      <c r="D42" s="177"/>
      <c r="E42" s="168"/>
    </row>
    <row r="43" spans="1:6">
      <c r="B43" s="171"/>
      <c r="C43" s="175"/>
      <c r="D43" s="175"/>
      <c r="E43" s="176"/>
    </row>
    <row r="44" spans="1:6">
      <c r="B44" s="171"/>
      <c r="C44" s="175"/>
      <c r="D44" s="175"/>
      <c r="E44" s="173"/>
    </row>
    <row r="45" spans="1:6">
      <c r="B45" s="171"/>
      <c r="C45" s="174"/>
      <c r="D45" s="175"/>
      <c r="E45" s="176"/>
    </row>
    <row r="46" spans="1:6">
      <c r="A46" s="178"/>
      <c r="B46" s="179"/>
      <c r="C46" s="180"/>
      <c r="D46" s="181"/>
      <c r="E46" s="182"/>
    </row>
    <row r="47" spans="1:6">
      <c r="B47" s="171"/>
      <c r="C47" s="177"/>
      <c r="D47" s="167"/>
      <c r="E47" s="183"/>
    </row>
    <row r="48" spans="1:6">
      <c r="B48" s="171"/>
      <c r="C48" s="177"/>
      <c r="D48" s="166"/>
      <c r="E48" s="183"/>
    </row>
    <row r="49" spans="1:5">
      <c r="B49" s="171"/>
      <c r="C49" s="177"/>
      <c r="D49" s="166"/>
      <c r="E49" s="183"/>
    </row>
    <row r="50" spans="1:5">
      <c r="B50" s="171"/>
      <c r="C50" s="166"/>
      <c r="D50" s="167"/>
      <c r="E50" s="168"/>
    </row>
    <row r="51" spans="1:5">
      <c r="A51" s="178"/>
      <c r="B51" s="179"/>
      <c r="C51" s="180"/>
      <c r="D51" s="180"/>
      <c r="E51" s="184"/>
    </row>
    <row r="52" spans="1:5">
      <c r="B52" s="171"/>
      <c r="C52" s="177"/>
      <c r="D52" s="177"/>
      <c r="E52" s="176"/>
    </row>
    <row r="53" spans="1:5">
      <c r="B53" s="171"/>
      <c r="C53" s="177"/>
      <c r="D53" s="177"/>
      <c r="E53" s="176"/>
    </row>
    <row r="54" spans="1:5">
      <c r="B54" s="171"/>
      <c r="C54" s="177"/>
      <c r="D54" s="167"/>
      <c r="E54" s="183"/>
    </row>
    <row r="55" spans="1:5">
      <c r="A55" s="178"/>
      <c r="B55" s="179"/>
      <c r="C55" s="185"/>
      <c r="D55" s="185"/>
      <c r="E55" s="184"/>
    </row>
    <row r="56" spans="1:5">
      <c r="B56" s="171"/>
      <c r="C56" s="177"/>
      <c r="D56" s="177"/>
      <c r="E56" s="176"/>
    </row>
    <row r="57" spans="1:5">
      <c r="B57" s="171"/>
      <c r="C57" s="177"/>
      <c r="D57" s="177"/>
      <c r="E57" s="176"/>
    </row>
    <row r="58" spans="1:5">
      <c r="B58" s="171"/>
      <c r="C58" s="172"/>
      <c r="D58" s="172"/>
      <c r="E58" s="176"/>
    </row>
    <row r="59" spans="1:5">
      <c r="B59" s="171"/>
      <c r="C59" s="172"/>
      <c r="D59" s="172"/>
      <c r="E59" s="176"/>
    </row>
    <row r="60" spans="1:5">
      <c r="B60" s="171"/>
      <c r="C60" s="172"/>
      <c r="D60" s="172"/>
      <c r="E60" s="176"/>
    </row>
    <row r="61" spans="1:5">
      <c r="B61" s="171"/>
      <c r="C61" s="177"/>
      <c r="D61" s="177"/>
      <c r="E61" s="176"/>
    </row>
    <row r="62" spans="1:5">
      <c r="B62" s="171"/>
      <c r="C62" s="166"/>
      <c r="D62" s="172"/>
      <c r="E62" s="168"/>
    </row>
    <row r="63" spans="1:5">
      <c r="B63" s="171"/>
      <c r="C63" s="166"/>
      <c r="D63" s="172"/>
      <c r="E63" s="168"/>
    </row>
    <row r="64" spans="1:5">
      <c r="B64" s="171"/>
      <c r="C64" s="166"/>
      <c r="D64" s="167"/>
      <c r="E64" s="168"/>
    </row>
    <row r="65" spans="2:5">
      <c r="B65" s="171"/>
      <c r="C65" s="166"/>
      <c r="D65" s="167"/>
      <c r="E65" s="168"/>
    </row>
    <row r="66" spans="2:5">
      <c r="B66" s="171"/>
      <c r="C66" s="177"/>
      <c r="D66" s="177"/>
      <c r="E66" s="176"/>
    </row>
    <row r="67" spans="2:5">
      <c r="B67" s="171"/>
      <c r="C67" s="177"/>
      <c r="D67" s="177"/>
      <c r="E67" s="176"/>
    </row>
    <row r="68" spans="2:5">
      <c r="B68" s="171"/>
      <c r="C68" s="172"/>
      <c r="D68" s="172"/>
      <c r="E68" s="176"/>
    </row>
    <row r="69" spans="2:5">
      <c r="B69" s="171"/>
      <c r="C69" s="172"/>
      <c r="D69" s="172"/>
      <c r="E69" s="176"/>
    </row>
    <row r="70" spans="2:5">
      <c r="B70" s="171"/>
      <c r="C70" s="174"/>
      <c r="D70" s="175"/>
      <c r="E70" s="176"/>
    </row>
    <row r="71" spans="2:5">
      <c r="B71" s="171"/>
      <c r="C71" s="172"/>
      <c r="D71" s="172"/>
      <c r="E71" s="176"/>
    </row>
    <row r="72" spans="2:5">
      <c r="B72" s="171"/>
      <c r="C72" s="177"/>
      <c r="D72" s="177"/>
      <c r="E72" s="173"/>
    </row>
    <row r="73" spans="2:5">
      <c r="B73" s="171"/>
      <c r="C73" s="175"/>
      <c r="D73" s="175"/>
      <c r="E73" s="176"/>
    </row>
    <row r="74" spans="2:5">
      <c r="B74" s="171"/>
      <c r="C74" s="177"/>
      <c r="D74" s="177"/>
      <c r="E74" s="176"/>
    </row>
    <row r="75" spans="2:5">
      <c r="B75" s="171"/>
      <c r="C75" s="175"/>
      <c r="D75" s="177"/>
      <c r="E75" s="176"/>
    </row>
    <row r="76" spans="2:5">
      <c r="B76" s="171"/>
      <c r="C76" s="177"/>
      <c r="D76" s="177"/>
      <c r="E76" s="176"/>
    </row>
    <row r="77" spans="2:5">
      <c r="B77" s="171"/>
      <c r="C77" s="177"/>
      <c r="D77" s="177"/>
      <c r="E77" s="173"/>
    </row>
    <row r="78" spans="2:5">
      <c r="B78" s="171"/>
      <c r="C78" s="172"/>
      <c r="D78" s="172"/>
      <c r="E78" s="176"/>
    </row>
    <row r="79" spans="2:5">
      <c r="B79" s="171"/>
      <c r="C79" s="177"/>
      <c r="D79" s="177"/>
      <c r="E79" s="176"/>
    </row>
    <row r="80" spans="2:5">
      <c r="B80" s="171"/>
      <c r="C80" s="175"/>
      <c r="D80" s="177"/>
      <c r="E80" s="176"/>
    </row>
    <row r="81" spans="1:5">
      <c r="B81" s="171"/>
      <c r="C81" s="177"/>
      <c r="D81" s="172"/>
      <c r="E81" s="176"/>
    </row>
    <row r="82" spans="1:5">
      <c r="B82" s="171"/>
      <c r="C82" s="172"/>
      <c r="D82" s="167"/>
      <c r="E82" s="176"/>
    </row>
    <row r="83" spans="1:5">
      <c r="B83" s="171"/>
      <c r="C83" s="177"/>
      <c r="D83" s="177"/>
      <c r="E83" s="176"/>
    </row>
    <row r="84" spans="1:5">
      <c r="B84" s="171"/>
      <c r="C84" s="177"/>
      <c r="D84" s="172"/>
      <c r="E84" s="176"/>
    </row>
    <row r="85" spans="1:5">
      <c r="B85" s="171"/>
      <c r="C85" s="177"/>
      <c r="D85" s="172"/>
      <c r="E85" s="176"/>
    </row>
    <row r="86" spans="1:5">
      <c r="B86" s="171"/>
      <c r="C86" s="172"/>
      <c r="D86" s="172"/>
      <c r="E86" s="176"/>
    </row>
    <row r="87" spans="1:5">
      <c r="B87" s="171"/>
      <c r="C87" s="172"/>
      <c r="D87" s="172"/>
      <c r="E87" s="176"/>
    </row>
    <row r="88" spans="1:5">
      <c r="B88" s="171"/>
      <c r="C88" s="172"/>
      <c r="D88" s="166"/>
      <c r="E88" s="183"/>
    </row>
    <row r="89" spans="1:5">
      <c r="B89" s="171"/>
      <c r="C89" s="167"/>
      <c r="D89" s="167"/>
      <c r="E89" s="176"/>
    </row>
    <row r="90" spans="1:5">
      <c r="B90" s="171"/>
      <c r="C90" s="172"/>
      <c r="D90" s="172"/>
      <c r="E90" s="176"/>
    </row>
    <row r="91" spans="1:5">
      <c r="A91" s="178"/>
      <c r="B91" s="179"/>
      <c r="C91" s="186"/>
      <c r="D91" s="186"/>
      <c r="E91" s="187"/>
    </row>
    <row r="92" spans="1:5">
      <c r="B92" s="171"/>
      <c r="C92" s="172"/>
      <c r="D92" s="172"/>
      <c r="E92" s="173"/>
    </row>
    <row r="93" spans="1:5">
      <c r="B93" s="171"/>
      <c r="C93" s="172"/>
      <c r="D93" s="172"/>
      <c r="E93" s="173"/>
    </row>
    <row r="94" spans="1:5">
      <c r="B94" s="171"/>
      <c r="C94" s="166"/>
      <c r="D94" s="172"/>
      <c r="E94" s="168"/>
    </row>
    <row r="95" spans="1:5">
      <c r="B95" s="171"/>
      <c r="C95" s="166"/>
      <c r="D95" s="172"/>
      <c r="E95" s="168"/>
    </row>
    <row r="96" spans="1:5">
      <c r="B96" s="171"/>
      <c r="C96" s="166"/>
      <c r="D96" s="188"/>
      <c r="E96" s="168"/>
    </row>
    <row r="97" spans="1:5">
      <c r="B97" s="171"/>
      <c r="C97" s="166"/>
      <c r="D97" s="188"/>
      <c r="E97" s="168"/>
    </row>
    <row r="98" spans="1:5">
      <c r="B98" s="171"/>
      <c r="C98" s="166"/>
      <c r="D98" s="172"/>
      <c r="E98" s="168"/>
    </row>
    <row r="99" spans="1:5">
      <c r="B99" s="171"/>
      <c r="C99" s="166"/>
      <c r="D99" s="172"/>
      <c r="E99" s="168"/>
    </row>
    <row r="100" spans="1:5">
      <c r="B100" s="171"/>
      <c r="C100" s="166"/>
      <c r="D100" s="167"/>
      <c r="E100" s="168"/>
    </row>
    <row r="101" spans="1:5">
      <c r="A101" s="178"/>
      <c r="B101" s="179"/>
      <c r="C101" s="189"/>
      <c r="D101" s="189"/>
      <c r="E101" s="184"/>
    </row>
    <row r="102" spans="1:5">
      <c r="B102" s="171"/>
      <c r="C102" s="175"/>
      <c r="D102" s="175"/>
      <c r="E102" s="176"/>
    </row>
    <row r="103" spans="1:5">
      <c r="B103" s="171"/>
      <c r="C103" s="166"/>
      <c r="D103" s="188"/>
      <c r="E103" s="168"/>
    </row>
    <row r="104" spans="1:5">
      <c r="B104" s="171"/>
      <c r="C104" s="172"/>
      <c r="D104" s="172"/>
      <c r="E104" s="176"/>
    </row>
    <row r="105" spans="1:5">
      <c r="B105" s="171"/>
      <c r="C105" s="177"/>
      <c r="D105" s="177"/>
      <c r="E105" s="176"/>
    </row>
    <row r="106" spans="1:5">
      <c r="B106" s="171"/>
      <c r="C106" s="172"/>
      <c r="D106" s="172"/>
      <c r="E106" s="176"/>
    </row>
    <row r="107" spans="1:5">
      <c r="B107" s="171"/>
      <c r="C107" s="172"/>
      <c r="D107" s="172"/>
      <c r="E107" s="176"/>
    </row>
    <row r="108" spans="1:5">
      <c r="B108" s="171"/>
      <c r="C108" s="167"/>
      <c r="D108" s="167"/>
      <c r="E108" s="176"/>
    </row>
    <row r="109" spans="1:5">
      <c r="B109" s="171"/>
      <c r="C109" s="177"/>
      <c r="D109" s="177"/>
      <c r="E109" s="173"/>
    </row>
    <row r="110" spans="1:5">
      <c r="B110" s="171"/>
      <c r="C110" s="177"/>
      <c r="D110" s="172"/>
      <c r="E110" s="176"/>
    </row>
    <row r="111" spans="1:5">
      <c r="B111" s="171"/>
      <c r="C111" s="177"/>
      <c r="D111" s="177"/>
      <c r="E111" s="176"/>
    </row>
    <row r="112" spans="1:5">
      <c r="B112" s="171"/>
      <c r="C112" s="177"/>
      <c r="D112" s="172"/>
      <c r="E112" s="176"/>
    </row>
    <row r="113" spans="1:5">
      <c r="B113" s="171"/>
      <c r="C113" s="172"/>
      <c r="D113" s="172"/>
      <c r="E113" s="173"/>
    </row>
    <row r="114" spans="1:5">
      <c r="B114" s="171"/>
      <c r="C114" s="167"/>
      <c r="D114" s="167"/>
      <c r="E114" s="176"/>
    </row>
    <row r="115" spans="1:5">
      <c r="B115" s="171"/>
      <c r="C115" s="177"/>
      <c r="D115" s="166"/>
      <c r="E115" s="183"/>
    </row>
    <row r="116" spans="1:5">
      <c r="B116" s="171"/>
      <c r="C116" s="167"/>
      <c r="D116" s="167"/>
      <c r="E116" s="173"/>
    </row>
    <row r="117" spans="1:5">
      <c r="B117" s="171"/>
      <c r="C117" s="166"/>
      <c r="D117" s="167"/>
      <c r="E117" s="168"/>
    </row>
    <row r="118" spans="1:5">
      <c r="B118" s="171"/>
      <c r="C118" s="167"/>
      <c r="D118" s="166"/>
      <c r="E118" s="183"/>
    </row>
    <row r="119" spans="1:5">
      <c r="B119" s="171"/>
      <c r="C119" s="167"/>
      <c r="D119" s="167"/>
      <c r="E119" s="176"/>
    </row>
    <row r="120" spans="1:5">
      <c r="A120" s="178"/>
      <c r="B120" s="179"/>
      <c r="C120" s="180"/>
      <c r="D120" s="180"/>
      <c r="E120" s="184"/>
    </row>
    <row r="121" spans="1:5">
      <c r="B121" s="171"/>
      <c r="C121" s="177"/>
      <c r="D121" s="177"/>
      <c r="E121" s="176"/>
    </row>
    <row r="122" spans="1:5">
      <c r="B122" s="171"/>
      <c r="C122" s="177"/>
      <c r="D122" s="177"/>
      <c r="E122" s="176"/>
    </row>
    <row r="123" spans="1:5">
      <c r="B123" s="171"/>
      <c r="C123" s="172"/>
      <c r="D123" s="172"/>
      <c r="E123" s="176"/>
    </row>
    <row r="124" spans="1:5">
      <c r="B124" s="171"/>
      <c r="C124" s="177"/>
      <c r="D124" s="172"/>
      <c r="E124" s="183"/>
    </row>
    <row r="125" spans="1:5">
      <c r="A125" s="178"/>
      <c r="B125" s="179"/>
      <c r="C125" s="189"/>
      <c r="D125" s="186"/>
      <c r="E125" s="182"/>
    </row>
    <row r="126" spans="1:5">
      <c r="B126" s="171"/>
      <c r="C126" s="172"/>
      <c r="D126" s="172"/>
      <c r="E126" s="176"/>
    </row>
    <row r="127" spans="1:5">
      <c r="B127" s="171"/>
      <c r="C127" s="172"/>
      <c r="D127" s="172"/>
      <c r="E127" s="176"/>
    </row>
    <row r="128" spans="1:5">
      <c r="B128" s="171"/>
      <c r="C128" s="175"/>
      <c r="D128" s="166"/>
      <c r="E128" s="183"/>
    </row>
    <row r="129" spans="1:5">
      <c r="B129" s="171"/>
      <c r="C129" s="175"/>
      <c r="D129" s="166"/>
      <c r="E129" s="183"/>
    </row>
    <row r="130" spans="1:5">
      <c r="A130" s="178"/>
      <c r="B130" s="179"/>
      <c r="C130" s="185"/>
      <c r="D130" s="185"/>
      <c r="E130" s="184"/>
    </row>
    <row r="131" spans="1:5">
      <c r="B131" s="171"/>
      <c r="C131" s="174"/>
      <c r="D131" s="174"/>
      <c r="E131" s="176"/>
    </row>
    <row r="132" spans="1:5">
      <c r="B132" s="171"/>
      <c r="C132" s="175"/>
      <c r="D132" s="175"/>
      <c r="E132" s="173"/>
    </row>
    <row r="133" spans="1:5">
      <c r="B133" s="171"/>
      <c r="C133" s="172"/>
      <c r="D133" s="172"/>
      <c r="E133" s="176"/>
    </row>
    <row r="134" spans="1:5">
      <c r="B134" s="171"/>
      <c r="C134" s="174"/>
      <c r="D134" s="174"/>
      <c r="E134" s="176"/>
    </row>
    <row r="135" spans="1:5">
      <c r="B135" s="171"/>
      <c r="C135" s="175"/>
      <c r="D135" s="177"/>
      <c r="E135" s="176"/>
    </row>
    <row r="136" spans="1:5">
      <c r="B136" s="171"/>
      <c r="C136" s="175"/>
      <c r="D136" s="175"/>
      <c r="E136" s="176"/>
    </row>
    <row r="137" spans="1:5">
      <c r="B137" s="171"/>
      <c r="C137" s="177"/>
      <c r="D137" s="177"/>
      <c r="E137" s="176"/>
    </row>
    <row r="138" spans="1:5">
      <c r="B138" s="171"/>
      <c r="C138" s="175"/>
      <c r="D138" s="175"/>
      <c r="E138" s="176"/>
    </row>
    <row r="139" spans="1:5">
      <c r="B139" s="171"/>
      <c r="C139" s="177"/>
      <c r="D139" s="177"/>
      <c r="E139" s="176"/>
    </row>
    <row r="140" spans="1:5">
      <c r="B140" s="171"/>
      <c r="C140" s="177"/>
      <c r="D140" s="177"/>
      <c r="E140" s="176"/>
    </row>
    <row r="141" spans="1:5">
      <c r="B141" s="171"/>
      <c r="C141" s="175"/>
      <c r="D141" s="175"/>
      <c r="E141" s="176"/>
    </row>
    <row r="142" spans="1:5">
      <c r="B142" s="171"/>
      <c r="C142" s="175"/>
      <c r="D142" s="175"/>
      <c r="E142" s="176"/>
    </row>
    <row r="143" spans="1:5">
      <c r="B143" s="171"/>
      <c r="C143" s="172"/>
      <c r="D143" s="172"/>
      <c r="E143" s="176"/>
    </row>
    <row r="144" spans="1:5">
      <c r="B144" s="171"/>
      <c r="C144" s="177"/>
      <c r="D144" s="172"/>
      <c r="E144" s="176"/>
    </row>
    <row r="145" spans="2:5">
      <c r="B145" s="171"/>
      <c r="C145" s="177"/>
      <c r="D145" s="177"/>
      <c r="E145" s="176"/>
    </row>
    <row r="146" spans="2:5">
      <c r="B146" s="171"/>
      <c r="C146" s="175"/>
      <c r="D146" s="166"/>
      <c r="E146" s="183"/>
    </row>
    <row r="147" spans="2:5">
      <c r="B147" s="171"/>
      <c r="C147" s="175"/>
      <c r="D147" s="175"/>
      <c r="E147" s="176"/>
    </row>
    <row r="148" spans="2:5">
      <c r="B148" s="171"/>
      <c r="C148" s="172"/>
      <c r="D148" s="172"/>
      <c r="E148" s="176"/>
    </row>
    <row r="149" spans="2:5">
      <c r="B149" s="171"/>
    </row>
    <row r="150" spans="2:5">
      <c r="B150" s="171"/>
      <c r="C150" s="177"/>
      <c r="D150" s="177"/>
      <c r="E150" s="176"/>
    </row>
    <row r="151" spans="2:5">
      <c r="B151" s="171"/>
      <c r="C151" s="172"/>
      <c r="D151" s="172"/>
      <c r="E151" s="176"/>
    </row>
    <row r="152" spans="2:5">
      <c r="B152" s="171"/>
      <c r="C152" s="177"/>
      <c r="D152" s="177"/>
      <c r="E152" s="176"/>
    </row>
    <row r="153" spans="2:5">
      <c r="B153" s="171"/>
      <c r="C153" s="172"/>
      <c r="D153" s="172"/>
      <c r="E153" s="176"/>
    </row>
    <row r="154" spans="2:5">
      <c r="B154" s="171"/>
      <c r="C154" s="172"/>
      <c r="D154" s="177"/>
      <c r="E154" s="173"/>
    </row>
    <row r="155" spans="2:5">
      <c r="B155" s="171"/>
      <c r="C155" s="177"/>
      <c r="D155" s="177"/>
      <c r="E155" s="176"/>
    </row>
    <row r="156" spans="2:5">
      <c r="B156" s="171"/>
      <c r="C156" s="172"/>
      <c r="D156" s="166"/>
      <c r="E156" s="183"/>
    </row>
    <row r="157" spans="2:5">
      <c r="B157" s="171"/>
      <c r="C157" s="172"/>
      <c r="D157" s="172"/>
      <c r="E157" s="176"/>
    </row>
    <row r="158" spans="2:5">
      <c r="B158" s="171"/>
      <c r="C158" s="172"/>
      <c r="D158" s="172"/>
      <c r="E158" s="176"/>
    </row>
    <row r="159" spans="2:5">
      <c r="B159" s="171"/>
      <c r="C159" s="167"/>
      <c r="D159" s="188"/>
      <c r="E159" s="183"/>
    </row>
    <row r="160" spans="2:5">
      <c r="B160" s="171"/>
      <c r="C160" s="172"/>
      <c r="D160" s="172"/>
      <c r="E160" s="176"/>
    </row>
    <row r="161" spans="2:5">
      <c r="B161" s="171"/>
      <c r="C161" s="174"/>
      <c r="D161" s="175"/>
      <c r="E161" s="176"/>
    </row>
    <row r="162" spans="2:5">
      <c r="B162" s="171"/>
      <c r="C162" s="177"/>
      <c r="D162" s="177"/>
      <c r="E162" s="176"/>
    </row>
    <row r="163" spans="2:5">
      <c r="B163" s="171"/>
      <c r="C163" s="172"/>
      <c r="D163" s="172"/>
      <c r="E163" s="176"/>
    </row>
    <row r="164" spans="2:5">
      <c r="B164" s="171"/>
      <c r="C164" s="175"/>
      <c r="D164" s="175"/>
      <c r="E164" s="176"/>
    </row>
    <row r="165" spans="2:5">
      <c r="B165" s="171"/>
      <c r="C165" s="177"/>
      <c r="D165" s="177"/>
      <c r="E165" s="176"/>
    </row>
    <row r="166" spans="2:5">
      <c r="B166" s="171"/>
      <c r="C166" s="175"/>
      <c r="D166" s="175"/>
      <c r="E166" s="176"/>
    </row>
    <row r="167" spans="2:5">
      <c r="B167" s="171"/>
      <c r="C167" s="177"/>
      <c r="D167" s="177"/>
      <c r="E167" s="176"/>
    </row>
    <row r="168" spans="2:5">
      <c r="B168" s="171"/>
      <c r="C168" s="177"/>
      <c r="D168" s="177"/>
      <c r="E168" s="176"/>
    </row>
    <row r="169" spans="2:5">
      <c r="B169" s="171"/>
      <c r="C169" s="177"/>
      <c r="D169" s="177"/>
      <c r="E169" s="173"/>
    </row>
    <row r="170" spans="2:5">
      <c r="B170" s="171"/>
      <c r="C170" s="177"/>
      <c r="D170" s="172"/>
      <c r="E170" s="176"/>
    </row>
    <row r="171" spans="2:5">
      <c r="B171" s="171"/>
      <c r="C171" s="177"/>
      <c r="D171" s="166"/>
      <c r="E171" s="183"/>
    </row>
    <row r="172" spans="2:5">
      <c r="B172" s="171"/>
      <c r="C172" s="177"/>
      <c r="D172" s="177"/>
      <c r="E172" s="173"/>
    </row>
    <row r="173" spans="2:5">
      <c r="B173" s="171"/>
      <c r="C173" s="172"/>
      <c r="D173" s="167"/>
      <c r="E173" s="176"/>
    </row>
    <row r="174" spans="2:5">
      <c r="B174" s="171"/>
      <c r="C174" s="172"/>
      <c r="D174" s="172"/>
      <c r="E174" s="176"/>
    </row>
    <row r="175" spans="2:5">
      <c r="B175" s="171"/>
      <c r="C175" s="177"/>
      <c r="D175" s="177"/>
      <c r="E175" s="176"/>
    </row>
    <row r="176" spans="2:5">
      <c r="B176" s="171"/>
      <c r="C176" s="175"/>
      <c r="D176" s="175"/>
      <c r="E176" s="176"/>
    </row>
    <row r="177" spans="1:5">
      <c r="B177" s="171"/>
      <c r="C177" s="175"/>
      <c r="D177" s="175"/>
      <c r="E177" s="176"/>
    </row>
    <row r="178" spans="1:5">
      <c r="B178" s="171"/>
      <c r="C178" s="177"/>
      <c r="D178" s="177"/>
      <c r="E178" s="176"/>
    </row>
    <row r="179" spans="1:5">
      <c r="B179" s="171"/>
      <c r="C179" s="177"/>
      <c r="D179" s="177"/>
      <c r="E179" s="176"/>
    </row>
    <row r="180" spans="1:5">
      <c r="B180" s="171"/>
      <c r="C180" s="177"/>
      <c r="D180" s="177"/>
      <c r="E180" s="176"/>
    </row>
    <row r="181" spans="1:5">
      <c r="B181" s="171"/>
      <c r="C181" s="177"/>
      <c r="D181" s="177"/>
      <c r="E181" s="176"/>
    </row>
    <row r="182" spans="1:5">
      <c r="A182" s="178"/>
      <c r="B182" s="179"/>
      <c r="C182" s="189"/>
      <c r="D182" s="189"/>
      <c r="E182" s="187"/>
    </row>
    <row r="183" spans="1:5">
      <c r="B183" s="171"/>
      <c r="C183" s="177"/>
      <c r="D183" s="177"/>
      <c r="E183" s="173"/>
    </row>
    <row r="184" spans="1:5">
      <c r="B184" s="171"/>
      <c r="C184" s="166"/>
      <c r="D184" s="167"/>
      <c r="E184" s="168"/>
    </row>
    <row r="185" spans="1:5">
      <c r="B185" s="171"/>
      <c r="C185" s="166"/>
      <c r="D185" s="177"/>
      <c r="E185" s="168"/>
    </row>
    <row r="186" spans="1:5">
      <c r="B186" s="171"/>
      <c r="C186" s="166"/>
      <c r="D186" s="172"/>
      <c r="E186" s="168"/>
    </row>
    <row r="187" spans="1:5">
      <c r="B187" s="171"/>
      <c r="C187" s="177"/>
      <c r="D187" s="166"/>
      <c r="E187" s="183"/>
    </row>
    <row r="188" spans="1:5">
      <c r="B188" s="171"/>
      <c r="C188" s="177"/>
      <c r="D188" s="177"/>
      <c r="E188" s="176"/>
    </row>
    <row r="189" spans="1:5">
      <c r="B189" s="171"/>
      <c r="C189" s="172"/>
      <c r="D189" s="172"/>
      <c r="E189" s="176"/>
    </row>
    <row r="190" spans="1:5">
      <c r="B190" s="171"/>
      <c r="C190" s="177"/>
      <c r="D190" s="167"/>
      <c r="E190" s="183"/>
    </row>
    <row r="191" spans="1:5">
      <c r="B191" s="171"/>
      <c r="C191" s="177"/>
      <c r="D191" s="177"/>
      <c r="E191" s="173"/>
    </row>
    <row r="192" spans="1:5">
      <c r="B192" s="171"/>
      <c r="C192" s="167"/>
      <c r="D192" s="166"/>
      <c r="E192" s="183"/>
    </row>
    <row r="193" spans="1:5">
      <c r="A193" s="178"/>
      <c r="B193" s="179"/>
      <c r="C193" s="189"/>
      <c r="D193" s="189"/>
      <c r="E193" s="184"/>
    </row>
    <row r="194" spans="1:5">
      <c r="B194" s="171"/>
      <c r="C194" s="175"/>
      <c r="D194" s="175"/>
      <c r="E194" s="176"/>
    </row>
    <row r="195" spans="1:5">
      <c r="B195" s="171"/>
      <c r="C195" s="175"/>
      <c r="D195" s="175"/>
      <c r="E195" s="176"/>
    </row>
    <row r="196" spans="1:5">
      <c r="B196" s="171"/>
      <c r="C196" s="172"/>
      <c r="D196" s="172"/>
      <c r="E196" s="176"/>
    </row>
    <row r="197" spans="1:5">
      <c r="B197" s="171"/>
      <c r="C197" s="172"/>
      <c r="D197" s="172"/>
      <c r="E197" s="176"/>
    </row>
    <row r="198" spans="1:5">
      <c r="B198" s="171"/>
      <c r="C198" s="167"/>
      <c r="D198" s="167"/>
      <c r="E198" s="176"/>
    </row>
    <row r="199" spans="1:5">
      <c r="B199" s="171"/>
      <c r="C199" s="167"/>
      <c r="D199" s="167"/>
      <c r="E199" s="176"/>
    </row>
    <row r="200" spans="1:5">
      <c r="B200" s="171"/>
      <c r="C200" s="172"/>
      <c r="D200" s="167"/>
      <c r="E200" s="176"/>
    </row>
    <row r="201" spans="1:5">
      <c r="B201" s="171"/>
      <c r="C201" s="172"/>
      <c r="D201" s="172"/>
      <c r="E201" s="176"/>
    </row>
    <row r="202" spans="1:5">
      <c r="B202" s="171"/>
      <c r="C202" s="188"/>
      <c r="D202" s="188"/>
      <c r="E202" s="176"/>
    </row>
    <row r="203" spans="1:5">
      <c r="B203" s="171"/>
      <c r="C203" s="166"/>
      <c r="D203" s="172"/>
      <c r="E203" s="168"/>
    </row>
    <row r="204" spans="1:5">
      <c r="B204" s="171"/>
      <c r="C204" s="172"/>
      <c r="D204" s="172"/>
      <c r="E204" s="173"/>
    </row>
    <row r="205" spans="1:5">
      <c r="B205" s="171"/>
      <c r="C205" s="172"/>
      <c r="D205" s="172"/>
      <c r="E205" s="173"/>
    </row>
    <row r="206" spans="1:5">
      <c r="B206" s="171"/>
      <c r="C206" s="175"/>
      <c r="D206" s="175"/>
      <c r="E206" s="176"/>
    </row>
    <row r="207" spans="1:5">
      <c r="B207" s="171"/>
      <c r="C207" s="175"/>
      <c r="D207" s="175"/>
      <c r="E207" s="176"/>
    </row>
    <row r="208" spans="1:5">
      <c r="B208" s="171"/>
      <c r="C208" s="166"/>
      <c r="D208" s="172"/>
      <c r="E208" s="168"/>
    </row>
    <row r="209" spans="2:5">
      <c r="B209" s="171"/>
      <c r="C209" s="172"/>
      <c r="D209" s="172"/>
      <c r="E209" s="176"/>
    </row>
    <row r="210" spans="2:5">
      <c r="B210" s="171"/>
      <c r="C210" s="172"/>
      <c r="D210" s="172"/>
      <c r="E210" s="176"/>
    </row>
    <row r="211" spans="2:5">
      <c r="B211" s="171"/>
      <c r="C211" s="166"/>
      <c r="D211" s="172"/>
      <c r="E211" s="168"/>
    </row>
    <row r="212" spans="2:5">
      <c r="B212" s="171"/>
      <c r="C212" s="166"/>
      <c r="D212" s="172"/>
      <c r="E212" s="168"/>
    </row>
    <row r="213" spans="2:5">
      <c r="B213" s="171"/>
      <c r="C213" s="175"/>
      <c r="D213" s="175"/>
      <c r="E213" s="176"/>
    </row>
    <row r="214" spans="2:5">
      <c r="B214" s="171"/>
      <c r="C214" s="167"/>
      <c r="D214" s="167"/>
      <c r="E214" s="173"/>
    </row>
    <row r="215" spans="2:5">
      <c r="B215" s="171"/>
      <c r="C215" s="175"/>
      <c r="D215" s="177"/>
      <c r="E215" s="176"/>
    </row>
    <row r="216" spans="2:5">
      <c r="B216" s="171"/>
      <c r="C216" s="172"/>
      <c r="D216" s="172"/>
      <c r="E216" s="176"/>
    </row>
    <row r="217" spans="2:5">
      <c r="B217" s="171"/>
      <c r="C217" s="177"/>
      <c r="D217" s="177"/>
      <c r="E217" s="176"/>
    </row>
    <row r="218" spans="2:5">
      <c r="B218" s="171"/>
      <c r="C218" s="172"/>
      <c r="D218" s="172"/>
      <c r="E218" s="176"/>
    </row>
    <row r="219" spans="2:5">
      <c r="B219" s="171"/>
      <c r="C219" s="172"/>
      <c r="D219" s="172"/>
      <c r="E219" s="176"/>
    </row>
    <row r="220" spans="2:5">
      <c r="B220" s="171"/>
      <c r="C220" s="172"/>
      <c r="D220" s="172"/>
      <c r="E220" s="176"/>
    </row>
    <row r="221" spans="2:5">
      <c r="B221" s="171"/>
      <c r="C221" s="172"/>
      <c r="D221" s="172"/>
      <c r="E221" s="176"/>
    </row>
    <row r="222" spans="2:5">
      <c r="B222" s="171"/>
      <c r="C222" s="167"/>
      <c r="D222" s="167"/>
      <c r="E222" s="176"/>
    </row>
    <row r="223" spans="2:5">
      <c r="B223" s="171"/>
      <c r="C223" s="167"/>
      <c r="D223" s="167"/>
      <c r="E223" s="176"/>
    </row>
    <row r="224" spans="2:5">
      <c r="B224" s="171"/>
      <c r="C224" s="172"/>
      <c r="D224" s="172"/>
      <c r="E224" s="176"/>
    </row>
    <row r="225" spans="1:5">
      <c r="B225" s="171"/>
      <c r="C225" s="177"/>
      <c r="D225" s="177"/>
      <c r="E225" s="173"/>
    </row>
    <row r="226" spans="1:5">
      <c r="B226" s="171"/>
      <c r="C226" s="177"/>
      <c r="D226" s="177"/>
      <c r="E226" s="173"/>
    </row>
    <row r="227" spans="1:5">
      <c r="A227" s="178"/>
      <c r="B227" s="179"/>
      <c r="C227" s="189"/>
      <c r="D227" s="189"/>
      <c r="E227" s="184"/>
    </row>
    <row r="228" spans="1:5">
      <c r="B228" s="171"/>
      <c r="C228" s="175"/>
      <c r="D228" s="175"/>
      <c r="E228" s="176"/>
    </row>
    <row r="229" spans="1:5">
      <c r="B229" s="171"/>
      <c r="C229" s="172"/>
      <c r="D229" s="172"/>
      <c r="E229" s="176"/>
    </row>
    <row r="230" spans="1:5">
      <c r="B230" s="171"/>
      <c r="C230" s="177"/>
      <c r="D230" s="177"/>
      <c r="E230" s="176"/>
    </row>
    <row r="231" spans="1:5">
      <c r="B231" s="171"/>
      <c r="C231" s="172"/>
      <c r="D231" s="172"/>
      <c r="E231" s="173"/>
    </row>
    <row r="232" spans="1:5">
      <c r="B232" s="171"/>
      <c r="C232" s="177"/>
      <c r="D232" s="177"/>
      <c r="E232" s="176"/>
    </row>
    <row r="233" spans="1:5">
      <c r="B233" s="171"/>
      <c r="C233" s="172"/>
      <c r="D233" s="172"/>
      <c r="E233" s="176"/>
    </row>
    <row r="234" spans="1:5">
      <c r="B234" s="171"/>
      <c r="C234" s="177"/>
      <c r="D234" s="177"/>
      <c r="E234" s="176"/>
    </row>
    <row r="235" spans="1:5">
      <c r="B235" s="171"/>
      <c r="C235" s="172"/>
      <c r="D235" s="172"/>
      <c r="E235" s="176"/>
    </row>
    <row r="236" spans="1:5">
      <c r="A236" s="178"/>
      <c r="B236" s="179"/>
      <c r="C236" s="189"/>
      <c r="D236" s="189"/>
      <c r="E236" s="187"/>
    </row>
    <row r="237" spans="1:5">
      <c r="B237" s="171"/>
      <c r="C237" s="175"/>
      <c r="D237" s="172"/>
      <c r="E237" s="183"/>
    </row>
    <row r="238" spans="1:5">
      <c r="B238" s="171"/>
      <c r="C238" s="166"/>
      <c r="D238" s="172"/>
      <c r="E238" s="168"/>
    </row>
    <row r="239" spans="1:5">
      <c r="B239" s="171"/>
      <c r="C239" s="175"/>
      <c r="D239" s="166"/>
      <c r="E239" s="183"/>
    </row>
    <row r="240" spans="1:5">
      <c r="B240" s="171"/>
      <c r="C240" s="175"/>
      <c r="D240" s="175"/>
      <c r="E240" s="173"/>
    </row>
    <row r="241" spans="2:5">
      <c r="B241" s="171"/>
      <c r="C241" s="177"/>
      <c r="D241" s="177"/>
      <c r="E241" s="173"/>
    </row>
    <row r="242" spans="2:5">
      <c r="B242" s="171"/>
      <c r="C242" s="175"/>
      <c r="D242" s="175"/>
      <c r="E242" s="176"/>
    </row>
    <row r="243" spans="2:5">
      <c r="B243" s="171"/>
      <c r="C243" s="177"/>
      <c r="D243" s="166"/>
      <c r="E243" s="183"/>
    </row>
    <row r="244" spans="2:5">
      <c r="B244" s="171"/>
      <c r="C244" s="177"/>
      <c r="D244" s="175"/>
      <c r="E244" s="173"/>
    </row>
    <row r="245" spans="2:5">
      <c r="B245" s="171"/>
      <c r="C245" s="166"/>
      <c r="D245" s="175"/>
      <c r="E245" s="168"/>
    </row>
    <row r="246" spans="2:5">
      <c r="B246" s="171"/>
      <c r="C246" s="175"/>
      <c r="D246" s="177"/>
      <c r="E246" s="176"/>
    </row>
    <row r="247" spans="2:5">
      <c r="B247" s="171"/>
      <c r="C247" s="167"/>
      <c r="D247" s="167"/>
      <c r="E247" s="176"/>
    </row>
    <row r="248" spans="2:5">
      <c r="B248" s="171"/>
      <c r="C248" s="166"/>
      <c r="D248" s="167"/>
      <c r="E248" s="168"/>
    </row>
    <row r="249" spans="2:5">
      <c r="B249" s="171"/>
      <c r="C249" s="177"/>
      <c r="D249" s="177"/>
      <c r="E249" s="176"/>
    </row>
    <row r="250" spans="2:5">
      <c r="B250" s="171"/>
      <c r="C250" s="172"/>
      <c r="D250" s="167"/>
      <c r="E250" s="176"/>
    </row>
    <row r="251" spans="2:5">
      <c r="B251" s="171"/>
      <c r="C251" s="172"/>
      <c r="D251" s="172"/>
      <c r="E251" s="176"/>
    </row>
    <row r="252" spans="2:5">
      <c r="B252" s="171"/>
      <c r="C252" s="167"/>
      <c r="D252" s="167"/>
      <c r="E252" s="176"/>
    </row>
    <row r="253" spans="2:5">
      <c r="B253" s="171"/>
      <c r="C253" s="177"/>
      <c r="D253" s="177"/>
      <c r="E253" s="173"/>
    </row>
    <row r="254" spans="2:5">
      <c r="B254" s="171"/>
      <c r="C254" s="167"/>
      <c r="D254" s="188"/>
      <c r="E254" s="183"/>
    </row>
    <row r="255" spans="2:5">
      <c r="B255" s="171"/>
      <c r="C255" s="177"/>
      <c r="D255" s="166"/>
      <c r="E255" s="183"/>
    </row>
    <row r="256" spans="2:5">
      <c r="B256" s="171"/>
      <c r="C256" s="177"/>
      <c r="D256" s="177"/>
      <c r="E256" s="173"/>
    </row>
    <row r="257" spans="1:5">
      <c r="B257" s="171"/>
      <c r="C257" s="167"/>
      <c r="D257" s="167"/>
      <c r="E257" s="176"/>
    </row>
    <row r="258" spans="1:5">
      <c r="B258" s="171"/>
      <c r="C258" s="167"/>
      <c r="D258" s="167"/>
      <c r="E258" s="176"/>
    </row>
    <row r="259" spans="1:5">
      <c r="A259" s="178"/>
      <c r="B259" s="179"/>
      <c r="C259" s="189"/>
      <c r="D259" s="189"/>
      <c r="E259" s="187"/>
    </row>
    <row r="260" spans="1:5">
      <c r="B260" s="171"/>
      <c r="C260" s="177"/>
      <c r="D260" s="175"/>
      <c r="E260" s="173"/>
    </row>
    <row r="261" spans="1:5">
      <c r="B261" s="171"/>
      <c r="C261" s="167"/>
      <c r="D261" s="188"/>
      <c r="E261" s="176"/>
    </row>
    <row r="262" spans="1:5">
      <c r="B262" s="171"/>
      <c r="C262" s="177"/>
      <c r="D262" s="177"/>
      <c r="E262" s="176"/>
    </row>
    <row r="263" spans="1:5">
      <c r="B263" s="171"/>
      <c r="C263" s="172"/>
      <c r="D263" s="172"/>
      <c r="E263" s="176"/>
    </row>
    <row r="264" spans="1:5">
      <c r="B264" s="171"/>
      <c r="C264" s="172"/>
      <c r="D264" s="172"/>
      <c r="E264" s="176"/>
    </row>
    <row r="265" spans="1:5">
      <c r="B265" s="171"/>
      <c r="C265" s="167"/>
      <c r="D265" s="167"/>
      <c r="E265" s="176"/>
    </row>
    <row r="266" spans="1:5">
      <c r="B266" s="171"/>
      <c r="C266" s="177"/>
      <c r="D266" s="177"/>
      <c r="E266" s="173"/>
    </row>
    <row r="267" spans="1:5">
      <c r="B267" s="171"/>
      <c r="C267" s="172"/>
      <c r="D267" s="172"/>
      <c r="E267" s="176"/>
    </row>
    <row r="268" spans="1:5">
      <c r="B268" s="171"/>
      <c r="C268" s="172"/>
      <c r="D268" s="177"/>
      <c r="E268" s="173"/>
    </row>
    <row r="269" spans="1:5">
      <c r="B269" s="171"/>
      <c r="C269" s="172"/>
      <c r="D269" s="177"/>
      <c r="E269" s="173"/>
    </row>
    <row r="270" spans="1:5">
      <c r="B270" s="171"/>
      <c r="C270" s="188"/>
      <c r="D270" s="166"/>
      <c r="E270" s="183"/>
    </row>
    <row r="271" spans="1:5">
      <c r="B271" s="171"/>
      <c r="C271" s="172"/>
      <c r="D271" s="172"/>
      <c r="E271" s="176"/>
    </row>
    <row r="272" spans="1:5">
      <c r="B272" s="171"/>
      <c r="C272" s="177"/>
      <c r="D272" s="177"/>
      <c r="E272" s="173"/>
    </row>
    <row r="273" spans="1:5">
      <c r="B273" s="171"/>
      <c r="C273" s="167"/>
      <c r="D273" s="167"/>
      <c r="E273" s="176"/>
    </row>
    <row r="274" spans="1:5">
      <c r="B274" s="171"/>
      <c r="C274" s="177"/>
      <c r="D274" s="177"/>
      <c r="E274" s="176"/>
    </row>
    <row r="275" spans="1:5">
      <c r="B275" s="171"/>
      <c r="C275" s="172"/>
      <c r="D275" s="172"/>
      <c r="E275" s="176"/>
    </row>
    <row r="276" spans="1:5">
      <c r="B276" s="171"/>
      <c r="C276" s="172"/>
      <c r="D276" s="172"/>
      <c r="E276" s="176"/>
    </row>
    <row r="277" spans="1:5">
      <c r="B277" s="171"/>
      <c r="C277" s="167"/>
      <c r="D277" s="167"/>
      <c r="E277" s="176"/>
    </row>
    <row r="278" spans="1:5">
      <c r="B278" s="171"/>
      <c r="C278" s="172"/>
      <c r="D278" s="172"/>
      <c r="E278" s="173"/>
    </row>
    <row r="279" spans="1:5">
      <c r="B279" s="171"/>
      <c r="C279" s="177"/>
      <c r="D279" s="177"/>
      <c r="E279" s="173"/>
    </row>
    <row r="280" spans="1:5">
      <c r="B280" s="171"/>
      <c r="C280" s="166"/>
      <c r="D280" s="172"/>
      <c r="E280" s="168"/>
    </row>
    <row r="281" spans="1:5">
      <c r="B281" s="171"/>
      <c r="C281" s="172"/>
      <c r="D281" s="167"/>
      <c r="E281" s="183"/>
    </row>
    <row r="282" spans="1:5">
      <c r="B282" s="171"/>
      <c r="C282" s="167"/>
      <c r="D282" s="167"/>
      <c r="E282" s="176"/>
    </row>
    <row r="283" spans="1:5">
      <c r="B283" s="171"/>
      <c r="C283" s="172"/>
      <c r="D283" s="172"/>
      <c r="E283" s="176"/>
    </row>
    <row r="284" spans="1:5">
      <c r="B284" s="171"/>
      <c r="C284" s="166"/>
      <c r="D284" s="177"/>
      <c r="E284" s="168"/>
    </row>
    <row r="285" spans="1:5">
      <c r="B285" s="171"/>
      <c r="C285" s="166"/>
      <c r="D285" s="177"/>
      <c r="E285" s="168"/>
    </row>
    <row r="286" spans="1:5">
      <c r="A286" s="178"/>
      <c r="B286" s="179"/>
      <c r="C286" s="180"/>
      <c r="D286" s="180"/>
      <c r="E286" s="187"/>
    </row>
    <row r="287" spans="1:5">
      <c r="B287" s="171"/>
      <c r="C287" s="177"/>
      <c r="D287" s="177"/>
      <c r="E287" s="173"/>
    </row>
    <row r="288" spans="1:5">
      <c r="B288" s="171"/>
      <c r="C288" s="172"/>
      <c r="D288" s="167"/>
      <c r="E288" s="183"/>
    </row>
    <row r="289" spans="1:5">
      <c r="B289" s="171"/>
      <c r="C289" s="172"/>
      <c r="D289" s="172"/>
      <c r="E289" s="173"/>
    </row>
    <row r="290" spans="1:5">
      <c r="B290" s="171"/>
      <c r="C290" s="177"/>
      <c r="D290" s="177"/>
      <c r="E290" s="173"/>
    </row>
    <row r="291" spans="1:5">
      <c r="B291" s="171"/>
      <c r="C291" s="166"/>
      <c r="D291" s="177"/>
      <c r="E291" s="168"/>
    </row>
    <row r="292" spans="1:5">
      <c r="B292" s="171"/>
      <c r="C292" s="177"/>
      <c r="D292" s="177"/>
      <c r="E292" s="176"/>
    </row>
    <row r="293" spans="1:5">
      <c r="B293" s="190"/>
      <c r="C293" s="191"/>
      <c r="D293" s="192"/>
      <c r="E293" s="193"/>
    </row>
    <row r="294" spans="1:5">
      <c r="A294" s="194"/>
    </row>
    <row r="301" spans="1:5">
      <c r="A301" s="196"/>
      <c r="B301" s="196"/>
      <c r="C301" s="196"/>
      <c r="D301" s="196"/>
      <c r="E301" s="162"/>
    </row>
    <row r="302" spans="1:5">
      <c r="A302" s="162"/>
      <c r="B302" s="162"/>
      <c r="C302" s="162"/>
      <c r="D302" s="162"/>
      <c r="E302" s="196"/>
    </row>
    <row r="303" spans="1:5">
      <c r="A303" s="197"/>
      <c r="B303" s="198"/>
      <c r="C303" s="199"/>
      <c r="D303" s="200"/>
      <c r="E303" s="201"/>
    </row>
    <row r="304" spans="1:5">
      <c r="A304" s="162"/>
      <c r="B304" s="202"/>
      <c r="C304" s="203"/>
      <c r="D304" s="204"/>
      <c r="E304" s="205"/>
    </row>
    <row r="305" spans="1:5">
      <c r="A305" s="162"/>
      <c r="B305" s="202"/>
      <c r="C305" s="206"/>
      <c r="D305" s="206"/>
      <c r="E305" s="205"/>
    </row>
    <row r="306" spans="1:5">
      <c r="A306" s="162"/>
      <c r="B306" s="202"/>
      <c r="C306" s="207"/>
      <c r="D306" s="207"/>
      <c r="E306" s="205"/>
    </row>
    <row r="307" spans="1:5">
      <c r="A307" s="162"/>
      <c r="B307" s="202"/>
      <c r="C307" s="203"/>
      <c r="D307" s="204"/>
      <c r="E307" s="205"/>
    </row>
    <row r="308" spans="1:5">
      <c r="A308" s="162"/>
      <c r="B308" s="202"/>
      <c r="C308" s="207"/>
      <c r="D308" s="206"/>
      <c r="E308" s="208"/>
    </row>
    <row r="309" spans="1:5">
      <c r="A309" s="162"/>
      <c r="B309" s="202"/>
      <c r="C309" s="207"/>
      <c r="D309" s="207"/>
      <c r="E309" s="205"/>
    </row>
    <row r="310" spans="1:5">
      <c r="A310" s="162"/>
      <c r="B310" s="202"/>
      <c r="C310" s="207"/>
      <c r="D310" s="207"/>
      <c r="E310" s="205"/>
    </row>
    <row r="311" spans="1:5">
      <c r="A311" s="162"/>
      <c r="B311" s="202"/>
      <c r="C311" s="162"/>
      <c r="D311" s="162"/>
      <c r="E311" s="162"/>
    </row>
    <row r="312" spans="1:5">
      <c r="A312" s="209"/>
      <c r="B312" s="198"/>
      <c r="C312" s="200"/>
      <c r="D312" s="200"/>
      <c r="E312" s="201"/>
    </row>
    <row r="313" spans="1:5">
      <c r="A313" s="162"/>
      <c r="B313" s="202"/>
      <c r="C313" s="207"/>
      <c r="D313" s="207"/>
      <c r="E313" s="205"/>
    </row>
    <row r="314" spans="1:5">
      <c r="A314" s="162"/>
      <c r="B314" s="202"/>
      <c r="C314" s="207"/>
      <c r="D314" s="207"/>
      <c r="E314" s="205"/>
    </row>
    <row r="315" spans="1:5">
      <c r="A315" s="162"/>
      <c r="B315" s="202"/>
      <c r="C315" s="204"/>
      <c r="D315" s="204"/>
      <c r="E315" s="205"/>
    </row>
    <row r="316" spans="1:5">
      <c r="A316" s="162"/>
      <c r="B316" s="202"/>
      <c r="C316" s="210"/>
      <c r="D316" s="210"/>
      <c r="E316" s="205"/>
    </row>
    <row r="317" spans="1:5">
      <c r="A317" s="162"/>
      <c r="B317" s="202"/>
      <c r="C317" s="204"/>
      <c r="D317" s="204"/>
      <c r="E317" s="205"/>
    </row>
    <row r="318" spans="1:5">
      <c r="A318" s="162"/>
      <c r="B318" s="202"/>
      <c r="C318" s="204"/>
      <c r="D318" s="204"/>
      <c r="E318" s="205"/>
    </row>
    <row r="319" spans="1:5">
      <c r="A319" s="162"/>
      <c r="B319" s="202"/>
      <c r="C319" s="204"/>
      <c r="D319" s="204"/>
      <c r="E319" s="205"/>
    </row>
    <row r="320" spans="1:5">
      <c r="A320" s="209"/>
      <c r="B320" s="198"/>
      <c r="C320" s="211"/>
      <c r="D320" s="212"/>
      <c r="E320" s="213"/>
    </row>
    <row r="321" spans="1:5">
      <c r="A321" s="162"/>
      <c r="B321" s="202"/>
      <c r="C321" s="210"/>
      <c r="D321" s="206"/>
      <c r="E321" s="208"/>
    </row>
    <row r="322" spans="1:5">
      <c r="A322" s="162"/>
      <c r="B322" s="202"/>
      <c r="C322" s="207"/>
      <c r="D322" s="214"/>
      <c r="E322" s="208"/>
    </row>
    <row r="323" spans="1:5">
      <c r="A323" s="162"/>
      <c r="B323" s="202"/>
      <c r="C323" s="207"/>
      <c r="D323" s="206"/>
      <c r="E323" s="205"/>
    </row>
    <row r="324" spans="1:5">
      <c r="A324" s="209"/>
      <c r="B324" s="198"/>
      <c r="C324" s="200"/>
      <c r="D324" s="211"/>
      <c r="E324" s="213"/>
    </row>
    <row r="325" spans="1:5">
      <c r="A325" s="162"/>
      <c r="B325" s="202"/>
      <c r="C325" s="204"/>
      <c r="D325" s="210"/>
      <c r="E325" s="208"/>
    </row>
    <row r="326" spans="1:5">
      <c r="A326" s="162"/>
      <c r="B326" s="202"/>
      <c r="C326" s="210"/>
      <c r="D326" s="210"/>
      <c r="E326" s="205"/>
    </row>
    <row r="327" spans="1:5">
      <c r="A327" s="162"/>
      <c r="B327" s="202"/>
      <c r="C327" s="204"/>
      <c r="D327" s="206"/>
      <c r="E327" s="208"/>
    </row>
    <row r="328" spans="1:5">
      <c r="A328" s="209"/>
      <c r="B328" s="198"/>
      <c r="C328" s="199"/>
      <c r="D328" s="199"/>
      <c r="E328" s="201"/>
    </row>
    <row r="329" spans="1:5">
      <c r="A329" s="162"/>
      <c r="B329" s="202"/>
      <c r="C329" s="210"/>
      <c r="D329" s="210"/>
      <c r="E329" s="215"/>
    </row>
    <row r="330" spans="1:5">
      <c r="A330" s="162"/>
      <c r="B330" s="202"/>
      <c r="C330" s="206"/>
      <c r="D330" s="206"/>
      <c r="E330" s="215"/>
    </row>
    <row r="331" spans="1:5">
      <c r="A331" s="162"/>
      <c r="B331" s="202"/>
      <c r="C331" s="216"/>
      <c r="D331" s="216"/>
      <c r="E331" s="215"/>
    </row>
    <row r="332" spans="1:5">
      <c r="A332" s="162"/>
      <c r="B332" s="202"/>
      <c r="C332" s="207"/>
      <c r="D332" s="207"/>
      <c r="E332" s="205"/>
    </row>
    <row r="333" spans="1:5">
      <c r="A333" s="162"/>
      <c r="B333" s="202"/>
      <c r="C333" s="207"/>
      <c r="D333" s="207"/>
      <c r="E333" s="215"/>
    </row>
    <row r="334" spans="1:5">
      <c r="A334" s="162"/>
      <c r="B334" s="202"/>
      <c r="C334" s="206"/>
      <c r="D334" s="206"/>
      <c r="E334" s="215"/>
    </row>
    <row r="335" spans="1:5">
      <c r="A335" s="209"/>
      <c r="B335" s="198"/>
      <c r="C335" s="200"/>
      <c r="D335" s="200"/>
      <c r="E335" s="201"/>
    </row>
    <row r="336" spans="1:5">
      <c r="A336" s="162"/>
      <c r="B336" s="202"/>
      <c r="C336" s="204"/>
      <c r="D336" s="204"/>
      <c r="E336" s="205"/>
    </row>
    <row r="337" spans="1:5">
      <c r="A337" s="162"/>
      <c r="B337" s="202"/>
      <c r="C337" s="206"/>
      <c r="D337" s="216"/>
      <c r="E337" s="205"/>
    </row>
    <row r="338" spans="1:5">
      <c r="A338" s="162"/>
      <c r="B338" s="202"/>
      <c r="C338" s="207"/>
      <c r="D338" s="207"/>
      <c r="E338" s="205"/>
    </row>
    <row r="339" spans="1:5">
      <c r="A339" s="162"/>
      <c r="B339" s="202"/>
      <c r="C339" s="210"/>
      <c r="D339" s="210"/>
      <c r="E339" s="205"/>
    </row>
    <row r="340" spans="1:5">
      <c r="A340" s="162"/>
      <c r="B340" s="202"/>
      <c r="C340" s="207"/>
      <c r="D340" s="207"/>
      <c r="E340" s="215"/>
    </row>
    <row r="341" spans="1:5">
      <c r="A341" s="162"/>
      <c r="B341" s="202"/>
      <c r="C341" s="207"/>
      <c r="D341" s="207"/>
      <c r="E341" s="205"/>
    </row>
    <row r="342" spans="1:5">
      <c r="A342" s="162"/>
      <c r="B342" s="202"/>
      <c r="C342" s="206"/>
      <c r="D342" s="206"/>
      <c r="E342" s="205"/>
    </row>
    <row r="343" spans="1:5">
      <c r="A343" s="162"/>
      <c r="B343" s="202"/>
      <c r="C343" s="210"/>
      <c r="D343" s="210"/>
      <c r="E343" s="205"/>
    </row>
    <row r="344" spans="1:5">
      <c r="A344" s="162"/>
      <c r="B344" s="202"/>
      <c r="C344" s="207"/>
      <c r="D344" s="207"/>
      <c r="E344" s="205"/>
    </row>
    <row r="345" spans="1:5">
      <c r="A345" s="162"/>
      <c r="B345" s="202"/>
      <c r="C345" s="210"/>
      <c r="D345" s="210"/>
      <c r="E345" s="205"/>
    </row>
    <row r="346" spans="1:5">
      <c r="A346" s="162"/>
      <c r="B346" s="202"/>
      <c r="C346" s="207"/>
      <c r="D346" s="207"/>
      <c r="E346" s="205"/>
    </row>
    <row r="347" spans="1:5">
      <c r="A347" s="162"/>
      <c r="B347" s="202"/>
      <c r="C347" s="204"/>
      <c r="D347" s="204"/>
      <c r="E347" s="205"/>
    </row>
    <row r="348" spans="1:5">
      <c r="A348" s="162"/>
      <c r="B348" s="202"/>
      <c r="C348" s="210"/>
      <c r="D348" s="210"/>
      <c r="E348" s="205"/>
    </row>
    <row r="349" spans="1:5">
      <c r="A349" s="162"/>
      <c r="B349" s="202"/>
      <c r="C349" s="204"/>
      <c r="D349" s="204"/>
      <c r="E349" s="205"/>
    </row>
    <row r="350" spans="1:5">
      <c r="A350" s="162"/>
      <c r="B350" s="202"/>
      <c r="C350" s="210"/>
      <c r="D350" s="210"/>
      <c r="E350" s="205"/>
    </row>
    <row r="351" spans="1:5">
      <c r="A351" s="162"/>
      <c r="B351" s="202"/>
      <c r="C351" s="210"/>
      <c r="D351" s="210"/>
      <c r="E351" s="205"/>
    </row>
    <row r="352" spans="1:5">
      <c r="A352" s="162"/>
      <c r="B352" s="202"/>
      <c r="C352" s="204"/>
      <c r="D352" s="204"/>
      <c r="E352" s="205"/>
    </row>
    <row r="353" spans="1:5">
      <c r="A353" s="162"/>
      <c r="B353" s="202"/>
      <c r="C353" s="204"/>
      <c r="D353" s="204"/>
      <c r="E353" s="205"/>
    </row>
    <row r="354" spans="1:5">
      <c r="A354" s="162"/>
      <c r="B354" s="202"/>
      <c r="C354" s="207"/>
      <c r="D354" s="207"/>
      <c r="E354" s="205"/>
    </row>
    <row r="355" spans="1:5">
      <c r="A355" s="162"/>
      <c r="B355" s="202"/>
      <c r="C355" s="210"/>
      <c r="D355" s="207"/>
      <c r="E355" s="205"/>
    </row>
    <row r="356" spans="1:5">
      <c r="A356" s="162"/>
      <c r="B356" s="202"/>
      <c r="C356" s="210"/>
      <c r="D356" s="210"/>
      <c r="E356" s="215"/>
    </row>
    <row r="357" spans="1:5">
      <c r="A357" s="162"/>
      <c r="B357" s="202"/>
      <c r="C357" s="204"/>
      <c r="D357" s="214"/>
      <c r="E357" s="208"/>
    </row>
    <row r="358" spans="1:5">
      <c r="A358" s="162"/>
      <c r="B358" s="202"/>
      <c r="C358" s="204"/>
      <c r="D358" s="204"/>
      <c r="E358" s="205"/>
    </row>
    <row r="359" spans="1:5">
      <c r="A359" s="162"/>
      <c r="B359" s="202"/>
      <c r="C359" s="207"/>
      <c r="D359" s="207"/>
      <c r="E359" s="205"/>
    </row>
    <row r="360" spans="1:5">
      <c r="A360" s="162"/>
      <c r="B360" s="202"/>
      <c r="C360" s="210"/>
      <c r="D360" s="210"/>
      <c r="E360" s="205"/>
    </row>
    <row r="361" spans="1:5">
      <c r="A361" s="162"/>
      <c r="B361" s="202"/>
      <c r="C361" s="207"/>
      <c r="D361" s="207"/>
      <c r="E361" s="205"/>
    </row>
    <row r="362" spans="1:5">
      <c r="A362" s="162"/>
      <c r="B362" s="202"/>
      <c r="C362" s="210"/>
      <c r="D362" s="210"/>
      <c r="E362" s="205"/>
    </row>
    <row r="363" spans="1:5">
      <c r="A363" s="162"/>
      <c r="B363" s="202"/>
      <c r="C363" s="207"/>
      <c r="D363" s="207"/>
      <c r="E363" s="205"/>
    </row>
    <row r="364" spans="1:5">
      <c r="A364" s="162"/>
      <c r="B364" s="202"/>
      <c r="C364" s="210"/>
      <c r="D364" s="210"/>
      <c r="E364" s="205"/>
    </row>
    <row r="365" spans="1:5">
      <c r="A365" s="162"/>
      <c r="B365" s="202"/>
      <c r="C365" s="210"/>
      <c r="D365" s="210"/>
      <c r="E365" s="205"/>
    </row>
    <row r="366" spans="1:5">
      <c r="A366" s="162"/>
      <c r="B366" s="202"/>
      <c r="C366" s="207"/>
      <c r="D366" s="207"/>
      <c r="E366" s="205"/>
    </row>
    <row r="367" spans="1:5">
      <c r="A367" s="162"/>
      <c r="B367" s="202"/>
      <c r="C367" s="210"/>
      <c r="D367" s="207"/>
      <c r="E367" s="205"/>
    </row>
    <row r="368" spans="1:5">
      <c r="A368" s="162"/>
      <c r="B368" s="202"/>
      <c r="C368" s="206"/>
      <c r="D368" s="214"/>
      <c r="E368" s="208"/>
    </row>
    <row r="369" spans="1:5">
      <c r="A369" s="162"/>
      <c r="B369" s="202"/>
      <c r="C369" s="206"/>
      <c r="D369" s="216"/>
      <c r="E369" s="208"/>
    </row>
    <row r="370" spans="1:5">
      <c r="A370" s="162"/>
      <c r="B370" s="202"/>
      <c r="C370" s="207"/>
      <c r="D370" s="207"/>
      <c r="E370" s="215"/>
    </row>
    <row r="371" spans="1:5">
      <c r="A371" s="162"/>
      <c r="B371" s="202"/>
      <c r="C371" s="204"/>
      <c r="D371" s="204"/>
      <c r="E371" s="205"/>
    </row>
    <row r="372" spans="1:5">
      <c r="A372" s="217"/>
      <c r="B372" s="162"/>
      <c r="C372" s="162"/>
      <c r="D372" s="162"/>
      <c r="E372" s="162"/>
    </row>
    <row r="373" spans="1:5">
      <c r="A373" s="162"/>
      <c r="B373" s="162"/>
      <c r="C373" s="162"/>
      <c r="D373" s="162"/>
      <c r="E373" s="196"/>
    </row>
    <row r="374" spans="1:5">
      <c r="A374" s="162"/>
      <c r="B374" s="202"/>
      <c r="C374" s="204"/>
      <c r="D374" s="204"/>
      <c r="E374" s="215"/>
    </row>
    <row r="375" spans="1:5">
      <c r="A375" s="162"/>
      <c r="B375" s="202"/>
      <c r="C375" s="207"/>
      <c r="D375" s="207"/>
      <c r="E375" s="215"/>
    </row>
    <row r="376" spans="1:5">
      <c r="A376" s="162"/>
      <c r="B376" s="202"/>
      <c r="C376" s="207"/>
      <c r="D376" s="207"/>
      <c r="E376" s="215"/>
    </row>
    <row r="377" spans="1:5">
      <c r="A377" s="162"/>
      <c r="B377" s="202"/>
      <c r="C377" s="206"/>
      <c r="D377" s="206"/>
      <c r="E377" s="215"/>
    </row>
    <row r="378" spans="1:5">
      <c r="A378" s="162"/>
      <c r="B378" s="202"/>
      <c r="C378" s="206"/>
      <c r="D378" s="206"/>
      <c r="E378" s="215"/>
    </row>
    <row r="379" spans="1:5">
      <c r="A379" s="162"/>
      <c r="B379" s="202"/>
      <c r="C379" s="206"/>
      <c r="D379" s="206"/>
      <c r="E379" s="215"/>
    </row>
    <row r="380" spans="1:5">
      <c r="A380" s="162"/>
      <c r="B380" s="202"/>
      <c r="C380" s="207"/>
      <c r="D380" s="207"/>
      <c r="E380" s="215"/>
    </row>
    <row r="381" spans="1:5">
      <c r="A381" s="162"/>
      <c r="B381" s="202"/>
      <c r="C381" s="216"/>
      <c r="D381" s="216"/>
      <c r="E381" s="215"/>
    </row>
    <row r="382" spans="1:5">
      <c r="A382" s="162"/>
      <c r="B382" s="202"/>
      <c r="C382" s="207"/>
      <c r="D382" s="207"/>
      <c r="E382" s="215"/>
    </row>
    <row r="383" spans="1:5">
      <c r="A383" s="162"/>
      <c r="B383" s="202"/>
      <c r="C383" s="207"/>
      <c r="D383" s="207"/>
      <c r="E383" s="215"/>
    </row>
    <row r="384" spans="1:5">
      <c r="A384" s="162"/>
      <c r="B384" s="202"/>
      <c r="C384" s="162"/>
      <c r="D384" s="162"/>
      <c r="E384" s="162"/>
    </row>
    <row r="385" spans="1:5">
      <c r="A385" s="162"/>
      <c r="B385" s="202"/>
      <c r="C385" s="162"/>
      <c r="D385" s="162"/>
      <c r="E385" s="162"/>
    </row>
    <row r="386" spans="1:5">
      <c r="A386" s="162"/>
      <c r="B386" s="202"/>
      <c r="C386" s="207"/>
      <c r="D386" s="207"/>
      <c r="E386" s="215"/>
    </row>
    <row r="387" spans="1:5">
      <c r="A387" s="217"/>
      <c r="B387" s="162"/>
      <c r="C387" s="162"/>
      <c r="D387" s="162"/>
      <c r="E387" s="162"/>
    </row>
    <row r="388" spans="1:5">
      <c r="A388" s="162"/>
      <c r="B388" s="162"/>
      <c r="C388" s="162"/>
      <c r="D388" s="162"/>
      <c r="E388" s="196"/>
    </row>
    <row r="389" spans="1:5">
      <c r="A389" s="196"/>
      <c r="B389" s="196"/>
      <c r="C389" s="196"/>
      <c r="D389" s="196"/>
      <c r="E389" s="162"/>
    </row>
    <row r="390" spans="1:5">
      <c r="A390" s="162"/>
      <c r="B390" s="162"/>
      <c r="C390" s="162"/>
      <c r="D390" s="162"/>
      <c r="E390" s="196"/>
    </row>
    <row r="391" spans="1:5">
      <c r="A391" s="162"/>
      <c r="B391" s="202"/>
      <c r="C391" s="204"/>
      <c r="D391" s="204"/>
      <c r="E391" s="205"/>
    </row>
    <row r="392" spans="1:5">
      <c r="A392" s="162"/>
      <c r="B392" s="202"/>
      <c r="C392" s="162"/>
      <c r="D392" s="162"/>
      <c r="E392" s="162"/>
    </row>
    <row r="393" spans="1:5">
      <c r="A393" s="162"/>
      <c r="B393" s="202"/>
      <c r="C393" s="204"/>
      <c r="D393" s="204"/>
      <c r="E393" s="205"/>
    </row>
    <row r="394" spans="1:5">
      <c r="A394" s="162"/>
      <c r="B394" s="202"/>
      <c r="C394" s="207"/>
      <c r="D394" s="207"/>
      <c r="E394" s="215"/>
    </row>
    <row r="395" spans="1:5">
      <c r="A395" s="162"/>
      <c r="B395" s="202"/>
      <c r="C395" s="207"/>
      <c r="D395" s="207"/>
      <c r="E395" s="205"/>
    </row>
    <row r="396" spans="1:5">
      <c r="A396" s="162"/>
      <c r="B396" s="202"/>
      <c r="C396" s="207"/>
      <c r="D396" s="207"/>
      <c r="E396" s="205"/>
    </row>
    <row r="397" spans="1:5">
      <c r="A397" s="162"/>
      <c r="B397" s="202"/>
      <c r="C397" s="207"/>
      <c r="D397" s="207"/>
      <c r="E397" s="205"/>
    </row>
    <row r="398" spans="1:5">
      <c r="A398" s="162"/>
      <c r="B398" s="202"/>
      <c r="C398" s="207"/>
      <c r="D398" s="207"/>
      <c r="E398" s="205"/>
    </row>
    <row r="399" spans="1:5">
      <c r="A399" s="162"/>
      <c r="B399" s="202"/>
      <c r="C399" s="204"/>
      <c r="D399" s="204"/>
      <c r="E399" s="205"/>
    </row>
    <row r="400" spans="1:5">
      <c r="A400" s="162"/>
      <c r="B400" s="202"/>
      <c r="C400" s="206"/>
      <c r="D400" s="206"/>
      <c r="E400" s="205"/>
    </row>
    <row r="401" spans="1:5">
      <c r="A401" s="162"/>
      <c r="B401" s="202"/>
      <c r="C401" s="210"/>
      <c r="D401" s="210"/>
      <c r="E401" s="205"/>
    </row>
    <row r="402" spans="1:5">
      <c r="A402" s="162"/>
      <c r="B402" s="202"/>
      <c r="C402" s="204"/>
      <c r="D402" s="204"/>
      <c r="E402" s="205"/>
    </row>
    <row r="403" spans="1:5">
      <c r="A403" s="162"/>
      <c r="B403" s="202"/>
      <c r="C403" s="204"/>
      <c r="D403" s="210"/>
      <c r="E403" s="205"/>
    </row>
    <row r="404" spans="1:5">
      <c r="A404" s="162"/>
      <c r="B404" s="202"/>
      <c r="C404" s="206"/>
      <c r="D404" s="206"/>
      <c r="E404" s="205"/>
    </row>
    <row r="405" spans="1:5">
      <c r="A405" s="162"/>
      <c r="B405" s="202"/>
      <c r="C405" s="207"/>
      <c r="D405" s="206"/>
      <c r="E405" s="205"/>
    </row>
    <row r="406" spans="1:5">
      <c r="A406" s="162"/>
      <c r="B406" s="202"/>
      <c r="C406" s="210"/>
      <c r="D406" s="210"/>
      <c r="E406" s="205"/>
    </row>
    <row r="407" spans="1:5">
      <c r="A407" s="162"/>
      <c r="B407" s="202"/>
      <c r="C407" s="206"/>
      <c r="D407" s="206"/>
      <c r="E407" s="205"/>
    </row>
    <row r="408" spans="1:5">
      <c r="A408" s="217"/>
      <c r="B408" s="162"/>
      <c r="C408" s="162"/>
      <c r="D408" s="162"/>
      <c r="E408" s="162"/>
    </row>
    <row r="409" spans="1:5">
      <c r="A409" s="162"/>
      <c r="B409" s="162"/>
      <c r="C409" s="162"/>
      <c r="D409" s="162"/>
      <c r="E409" s="196"/>
    </row>
    <row r="410" spans="1:5">
      <c r="A410" s="196"/>
      <c r="B410" s="196"/>
      <c r="C410" s="196"/>
      <c r="D410" s="196"/>
      <c r="E410" s="162"/>
    </row>
    <row r="411" spans="1:5">
      <c r="A411" s="162"/>
      <c r="B411" s="162"/>
      <c r="C411" s="162"/>
      <c r="D411" s="162"/>
      <c r="E411" s="196"/>
    </row>
    <row r="412" spans="1:5">
      <c r="A412" s="162"/>
      <c r="B412" s="202"/>
      <c r="C412" s="207"/>
      <c r="D412" s="207"/>
      <c r="E412" s="205"/>
    </row>
    <row r="413" spans="1:5">
      <c r="A413" s="162"/>
      <c r="B413" s="202"/>
      <c r="C413" s="206"/>
      <c r="D413" s="206"/>
      <c r="E413" s="205"/>
    </row>
    <row r="414" spans="1:5">
      <c r="A414" s="162"/>
      <c r="B414" s="202"/>
      <c r="C414" s="210"/>
      <c r="D414" s="210"/>
      <c r="E414" s="205"/>
    </row>
    <row r="415" spans="1:5">
      <c r="A415" s="162"/>
      <c r="B415" s="202"/>
      <c r="C415" s="206"/>
      <c r="D415" s="216"/>
      <c r="E415" s="208"/>
    </row>
    <row r="416" spans="1:5">
      <c r="A416" s="162"/>
      <c r="B416" s="202"/>
      <c r="C416" s="210"/>
      <c r="D416" s="210"/>
      <c r="E416" s="205"/>
    </row>
    <row r="417" spans="1:5">
      <c r="A417" s="162"/>
      <c r="B417" s="202"/>
      <c r="C417" s="206"/>
      <c r="D417" s="206"/>
      <c r="E417" s="205"/>
    </row>
    <row r="418" spans="1:5">
      <c r="A418" s="162"/>
      <c r="B418" s="202"/>
      <c r="C418" s="206"/>
      <c r="D418" s="206"/>
      <c r="E418" s="215"/>
    </row>
    <row r="419" spans="1:5">
      <c r="A419" s="209"/>
      <c r="B419" s="198"/>
      <c r="C419" s="200"/>
      <c r="D419" s="200"/>
      <c r="E419" s="201"/>
    </row>
  </sheetData>
  <mergeCells count="7">
    <mergeCell ref="A39:B39"/>
    <mergeCell ref="B1:E1"/>
    <mergeCell ref="B2:E2"/>
    <mergeCell ref="B3:E3"/>
    <mergeCell ref="A4:B4"/>
    <mergeCell ref="A21:B21"/>
    <mergeCell ref="A19:B19"/>
  </mergeCells>
  <pageMargins left="0.98425196850393704" right="0.59055118110236227" top="0.78740157480314965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view="pageBreakPreview" topLeftCell="A133" zoomScaleNormal="100" zoomScaleSheetLayoutView="100" workbookViewId="0">
      <selection activeCell="D2" sqref="D2:F2"/>
    </sheetView>
  </sheetViews>
  <sheetFormatPr defaultRowHeight="15"/>
  <cols>
    <col min="1" max="1" width="4.44140625" style="1" customWidth="1"/>
    <col min="2" max="3" width="6.88671875" style="1" customWidth="1"/>
    <col min="4" max="4" width="29.109375" style="2" customWidth="1"/>
    <col min="5" max="8" width="10.88671875" style="3" customWidth="1"/>
    <col min="9" max="9" width="10.33203125" style="3" customWidth="1"/>
    <col min="10" max="10" width="5.44140625" style="2" customWidth="1"/>
    <col min="11" max="253" width="8.88671875" style="2"/>
    <col min="254" max="254" width="4.44140625" style="2" customWidth="1"/>
    <col min="255" max="256" width="6.88671875" style="2" customWidth="1"/>
    <col min="257" max="257" width="32.33203125" style="2" customWidth="1"/>
    <col min="258" max="260" width="10.6640625" style="2" customWidth="1"/>
    <col min="261" max="261" width="10.5546875" style="2" customWidth="1"/>
    <col min="262" max="262" width="9.88671875" style="2" customWidth="1"/>
    <col min="263" max="263" width="6.109375" style="2" customWidth="1"/>
    <col min="264" max="509" width="8.88671875" style="2"/>
    <col min="510" max="510" width="4.44140625" style="2" customWidth="1"/>
    <col min="511" max="512" width="6.88671875" style="2" customWidth="1"/>
    <col min="513" max="513" width="32.33203125" style="2" customWidth="1"/>
    <col min="514" max="516" width="10.6640625" style="2" customWidth="1"/>
    <col min="517" max="517" width="10.5546875" style="2" customWidth="1"/>
    <col min="518" max="518" width="9.88671875" style="2" customWidth="1"/>
    <col min="519" max="519" width="6.109375" style="2" customWidth="1"/>
    <col min="520" max="765" width="8.88671875" style="2"/>
    <col min="766" max="766" width="4.44140625" style="2" customWidth="1"/>
    <col min="767" max="768" width="6.88671875" style="2" customWidth="1"/>
    <col min="769" max="769" width="32.33203125" style="2" customWidth="1"/>
    <col min="770" max="772" width="10.6640625" style="2" customWidth="1"/>
    <col min="773" max="773" width="10.5546875" style="2" customWidth="1"/>
    <col min="774" max="774" width="9.88671875" style="2" customWidth="1"/>
    <col min="775" max="775" width="6.109375" style="2" customWidth="1"/>
    <col min="776" max="1021" width="8.88671875" style="2"/>
    <col min="1022" max="1022" width="4.44140625" style="2" customWidth="1"/>
    <col min="1023" max="1024" width="6.88671875" style="2" customWidth="1"/>
    <col min="1025" max="1025" width="32.33203125" style="2" customWidth="1"/>
    <col min="1026" max="1028" width="10.6640625" style="2" customWidth="1"/>
    <col min="1029" max="1029" width="10.5546875" style="2" customWidth="1"/>
    <col min="1030" max="1030" width="9.88671875" style="2" customWidth="1"/>
    <col min="1031" max="1031" width="6.109375" style="2" customWidth="1"/>
    <col min="1032" max="1277" width="8.88671875" style="2"/>
    <col min="1278" max="1278" width="4.44140625" style="2" customWidth="1"/>
    <col min="1279" max="1280" width="6.88671875" style="2" customWidth="1"/>
    <col min="1281" max="1281" width="32.33203125" style="2" customWidth="1"/>
    <col min="1282" max="1284" width="10.6640625" style="2" customWidth="1"/>
    <col min="1285" max="1285" width="10.5546875" style="2" customWidth="1"/>
    <col min="1286" max="1286" width="9.88671875" style="2" customWidth="1"/>
    <col min="1287" max="1287" width="6.109375" style="2" customWidth="1"/>
    <col min="1288" max="1533" width="8.88671875" style="2"/>
    <col min="1534" max="1534" width="4.44140625" style="2" customWidth="1"/>
    <col min="1535" max="1536" width="6.88671875" style="2" customWidth="1"/>
    <col min="1537" max="1537" width="32.33203125" style="2" customWidth="1"/>
    <col min="1538" max="1540" width="10.6640625" style="2" customWidth="1"/>
    <col min="1541" max="1541" width="10.5546875" style="2" customWidth="1"/>
    <col min="1542" max="1542" width="9.88671875" style="2" customWidth="1"/>
    <col min="1543" max="1543" width="6.109375" style="2" customWidth="1"/>
    <col min="1544" max="1789" width="8.88671875" style="2"/>
    <col min="1790" max="1790" width="4.44140625" style="2" customWidth="1"/>
    <col min="1791" max="1792" width="6.88671875" style="2" customWidth="1"/>
    <col min="1793" max="1793" width="32.33203125" style="2" customWidth="1"/>
    <col min="1794" max="1796" width="10.6640625" style="2" customWidth="1"/>
    <col min="1797" max="1797" width="10.5546875" style="2" customWidth="1"/>
    <col min="1798" max="1798" width="9.88671875" style="2" customWidth="1"/>
    <col min="1799" max="1799" width="6.109375" style="2" customWidth="1"/>
    <col min="1800" max="2045" width="8.88671875" style="2"/>
    <col min="2046" max="2046" width="4.44140625" style="2" customWidth="1"/>
    <col min="2047" max="2048" width="6.88671875" style="2" customWidth="1"/>
    <col min="2049" max="2049" width="32.33203125" style="2" customWidth="1"/>
    <col min="2050" max="2052" width="10.6640625" style="2" customWidth="1"/>
    <col min="2053" max="2053" width="10.5546875" style="2" customWidth="1"/>
    <col min="2054" max="2054" width="9.88671875" style="2" customWidth="1"/>
    <col min="2055" max="2055" width="6.109375" style="2" customWidth="1"/>
    <col min="2056" max="2301" width="8.88671875" style="2"/>
    <col min="2302" max="2302" width="4.44140625" style="2" customWidth="1"/>
    <col min="2303" max="2304" width="6.88671875" style="2" customWidth="1"/>
    <col min="2305" max="2305" width="32.33203125" style="2" customWidth="1"/>
    <col min="2306" max="2308" width="10.6640625" style="2" customWidth="1"/>
    <col min="2309" max="2309" width="10.5546875" style="2" customWidth="1"/>
    <col min="2310" max="2310" width="9.88671875" style="2" customWidth="1"/>
    <col min="2311" max="2311" width="6.109375" style="2" customWidth="1"/>
    <col min="2312" max="2557" width="8.88671875" style="2"/>
    <col min="2558" max="2558" width="4.44140625" style="2" customWidth="1"/>
    <col min="2559" max="2560" width="6.88671875" style="2" customWidth="1"/>
    <col min="2561" max="2561" width="32.33203125" style="2" customWidth="1"/>
    <col min="2562" max="2564" width="10.6640625" style="2" customWidth="1"/>
    <col min="2565" max="2565" width="10.5546875" style="2" customWidth="1"/>
    <col min="2566" max="2566" width="9.88671875" style="2" customWidth="1"/>
    <col min="2567" max="2567" width="6.109375" style="2" customWidth="1"/>
    <col min="2568" max="2813" width="8.88671875" style="2"/>
    <col min="2814" max="2814" width="4.44140625" style="2" customWidth="1"/>
    <col min="2815" max="2816" width="6.88671875" style="2" customWidth="1"/>
    <col min="2817" max="2817" width="32.33203125" style="2" customWidth="1"/>
    <col min="2818" max="2820" width="10.6640625" style="2" customWidth="1"/>
    <col min="2821" max="2821" width="10.5546875" style="2" customWidth="1"/>
    <col min="2822" max="2822" width="9.88671875" style="2" customWidth="1"/>
    <col min="2823" max="2823" width="6.109375" style="2" customWidth="1"/>
    <col min="2824" max="3069" width="8.88671875" style="2"/>
    <col min="3070" max="3070" width="4.44140625" style="2" customWidth="1"/>
    <col min="3071" max="3072" width="6.88671875" style="2" customWidth="1"/>
    <col min="3073" max="3073" width="32.33203125" style="2" customWidth="1"/>
    <col min="3074" max="3076" width="10.6640625" style="2" customWidth="1"/>
    <col min="3077" max="3077" width="10.5546875" style="2" customWidth="1"/>
    <col min="3078" max="3078" width="9.88671875" style="2" customWidth="1"/>
    <col min="3079" max="3079" width="6.109375" style="2" customWidth="1"/>
    <col min="3080" max="3325" width="8.88671875" style="2"/>
    <col min="3326" max="3326" width="4.44140625" style="2" customWidth="1"/>
    <col min="3327" max="3328" width="6.88671875" style="2" customWidth="1"/>
    <col min="3329" max="3329" width="32.33203125" style="2" customWidth="1"/>
    <col min="3330" max="3332" width="10.6640625" style="2" customWidth="1"/>
    <col min="3333" max="3333" width="10.5546875" style="2" customWidth="1"/>
    <col min="3334" max="3334" width="9.88671875" style="2" customWidth="1"/>
    <col min="3335" max="3335" width="6.109375" style="2" customWidth="1"/>
    <col min="3336" max="3581" width="8.88671875" style="2"/>
    <col min="3582" max="3582" width="4.44140625" style="2" customWidth="1"/>
    <col min="3583" max="3584" width="6.88671875" style="2" customWidth="1"/>
    <col min="3585" max="3585" width="32.33203125" style="2" customWidth="1"/>
    <col min="3586" max="3588" width="10.6640625" style="2" customWidth="1"/>
    <col min="3589" max="3589" width="10.5546875" style="2" customWidth="1"/>
    <col min="3590" max="3590" width="9.88671875" style="2" customWidth="1"/>
    <col min="3591" max="3591" width="6.109375" style="2" customWidth="1"/>
    <col min="3592" max="3837" width="8.88671875" style="2"/>
    <col min="3838" max="3838" width="4.44140625" style="2" customWidth="1"/>
    <col min="3839" max="3840" width="6.88671875" style="2" customWidth="1"/>
    <col min="3841" max="3841" width="32.33203125" style="2" customWidth="1"/>
    <col min="3842" max="3844" width="10.6640625" style="2" customWidth="1"/>
    <col min="3845" max="3845" width="10.5546875" style="2" customWidth="1"/>
    <col min="3846" max="3846" width="9.88671875" style="2" customWidth="1"/>
    <col min="3847" max="3847" width="6.109375" style="2" customWidth="1"/>
    <col min="3848" max="4093" width="8.88671875" style="2"/>
    <col min="4094" max="4094" width="4.44140625" style="2" customWidth="1"/>
    <col min="4095" max="4096" width="6.88671875" style="2" customWidth="1"/>
    <col min="4097" max="4097" width="32.33203125" style="2" customWidth="1"/>
    <col min="4098" max="4100" width="10.6640625" style="2" customWidth="1"/>
    <col min="4101" max="4101" width="10.5546875" style="2" customWidth="1"/>
    <col min="4102" max="4102" width="9.88671875" style="2" customWidth="1"/>
    <col min="4103" max="4103" width="6.109375" style="2" customWidth="1"/>
    <col min="4104" max="4349" width="8.88671875" style="2"/>
    <col min="4350" max="4350" width="4.44140625" style="2" customWidth="1"/>
    <col min="4351" max="4352" width="6.88671875" style="2" customWidth="1"/>
    <col min="4353" max="4353" width="32.33203125" style="2" customWidth="1"/>
    <col min="4354" max="4356" width="10.6640625" style="2" customWidth="1"/>
    <col min="4357" max="4357" width="10.5546875" style="2" customWidth="1"/>
    <col min="4358" max="4358" width="9.88671875" style="2" customWidth="1"/>
    <col min="4359" max="4359" width="6.109375" style="2" customWidth="1"/>
    <col min="4360" max="4605" width="8.88671875" style="2"/>
    <col min="4606" max="4606" width="4.44140625" style="2" customWidth="1"/>
    <col min="4607" max="4608" width="6.88671875" style="2" customWidth="1"/>
    <col min="4609" max="4609" width="32.33203125" style="2" customWidth="1"/>
    <col min="4610" max="4612" width="10.6640625" style="2" customWidth="1"/>
    <col min="4613" max="4613" width="10.5546875" style="2" customWidth="1"/>
    <col min="4614" max="4614" width="9.88671875" style="2" customWidth="1"/>
    <col min="4615" max="4615" width="6.109375" style="2" customWidth="1"/>
    <col min="4616" max="4861" width="8.88671875" style="2"/>
    <col min="4862" max="4862" width="4.44140625" style="2" customWidth="1"/>
    <col min="4863" max="4864" width="6.88671875" style="2" customWidth="1"/>
    <col min="4865" max="4865" width="32.33203125" style="2" customWidth="1"/>
    <col min="4866" max="4868" width="10.6640625" style="2" customWidth="1"/>
    <col min="4869" max="4869" width="10.5546875" style="2" customWidth="1"/>
    <col min="4870" max="4870" width="9.88671875" style="2" customWidth="1"/>
    <col min="4871" max="4871" width="6.109375" style="2" customWidth="1"/>
    <col min="4872" max="5117" width="8.88671875" style="2"/>
    <col min="5118" max="5118" width="4.44140625" style="2" customWidth="1"/>
    <col min="5119" max="5120" width="6.88671875" style="2" customWidth="1"/>
    <col min="5121" max="5121" width="32.33203125" style="2" customWidth="1"/>
    <col min="5122" max="5124" width="10.6640625" style="2" customWidth="1"/>
    <col min="5125" max="5125" width="10.5546875" style="2" customWidth="1"/>
    <col min="5126" max="5126" width="9.88671875" style="2" customWidth="1"/>
    <col min="5127" max="5127" width="6.109375" style="2" customWidth="1"/>
    <col min="5128" max="5373" width="8.88671875" style="2"/>
    <col min="5374" max="5374" width="4.44140625" style="2" customWidth="1"/>
    <col min="5375" max="5376" width="6.88671875" style="2" customWidth="1"/>
    <col min="5377" max="5377" width="32.33203125" style="2" customWidth="1"/>
    <col min="5378" max="5380" width="10.6640625" style="2" customWidth="1"/>
    <col min="5381" max="5381" width="10.5546875" style="2" customWidth="1"/>
    <col min="5382" max="5382" width="9.88671875" style="2" customWidth="1"/>
    <col min="5383" max="5383" width="6.109375" style="2" customWidth="1"/>
    <col min="5384" max="5629" width="8.88671875" style="2"/>
    <col min="5630" max="5630" width="4.44140625" style="2" customWidth="1"/>
    <col min="5631" max="5632" width="6.88671875" style="2" customWidth="1"/>
    <col min="5633" max="5633" width="32.33203125" style="2" customWidth="1"/>
    <col min="5634" max="5636" width="10.6640625" style="2" customWidth="1"/>
    <col min="5637" max="5637" width="10.5546875" style="2" customWidth="1"/>
    <col min="5638" max="5638" width="9.88671875" style="2" customWidth="1"/>
    <col min="5639" max="5639" width="6.109375" style="2" customWidth="1"/>
    <col min="5640" max="5885" width="8.88671875" style="2"/>
    <col min="5886" max="5886" width="4.44140625" style="2" customWidth="1"/>
    <col min="5887" max="5888" width="6.88671875" style="2" customWidth="1"/>
    <col min="5889" max="5889" width="32.33203125" style="2" customWidth="1"/>
    <col min="5890" max="5892" width="10.6640625" style="2" customWidth="1"/>
    <col min="5893" max="5893" width="10.5546875" style="2" customWidth="1"/>
    <col min="5894" max="5894" width="9.88671875" style="2" customWidth="1"/>
    <col min="5895" max="5895" width="6.109375" style="2" customWidth="1"/>
    <col min="5896" max="6141" width="8.88671875" style="2"/>
    <col min="6142" max="6142" width="4.44140625" style="2" customWidth="1"/>
    <col min="6143" max="6144" width="6.88671875" style="2" customWidth="1"/>
    <col min="6145" max="6145" width="32.33203125" style="2" customWidth="1"/>
    <col min="6146" max="6148" width="10.6640625" style="2" customWidth="1"/>
    <col min="6149" max="6149" width="10.5546875" style="2" customWidth="1"/>
    <col min="6150" max="6150" width="9.88671875" style="2" customWidth="1"/>
    <col min="6151" max="6151" width="6.109375" style="2" customWidth="1"/>
    <col min="6152" max="6397" width="8.88671875" style="2"/>
    <col min="6398" max="6398" width="4.44140625" style="2" customWidth="1"/>
    <col min="6399" max="6400" width="6.88671875" style="2" customWidth="1"/>
    <col min="6401" max="6401" width="32.33203125" style="2" customWidth="1"/>
    <col min="6402" max="6404" width="10.6640625" style="2" customWidth="1"/>
    <col min="6405" max="6405" width="10.5546875" style="2" customWidth="1"/>
    <col min="6406" max="6406" width="9.88671875" style="2" customWidth="1"/>
    <col min="6407" max="6407" width="6.109375" style="2" customWidth="1"/>
    <col min="6408" max="6653" width="8.88671875" style="2"/>
    <col min="6654" max="6654" width="4.44140625" style="2" customWidth="1"/>
    <col min="6655" max="6656" width="6.88671875" style="2" customWidth="1"/>
    <col min="6657" max="6657" width="32.33203125" style="2" customWidth="1"/>
    <col min="6658" max="6660" width="10.6640625" style="2" customWidth="1"/>
    <col min="6661" max="6661" width="10.5546875" style="2" customWidth="1"/>
    <col min="6662" max="6662" width="9.88671875" style="2" customWidth="1"/>
    <col min="6663" max="6663" width="6.109375" style="2" customWidth="1"/>
    <col min="6664" max="6909" width="8.88671875" style="2"/>
    <col min="6910" max="6910" width="4.44140625" style="2" customWidth="1"/>
    <col min="6911" max="6912" width="6.88671875" style="2" customWidth="1"/>
    <col min="6913" max="6913" width="32.33203125" style="2" customWidth="1"/>
    <col min="6914" max="6916" width="10.6640625" style="2" customWidth="1"/>
    <col min="6917" max="6917" width="10.5546875" style="2" customWidth="1"/>
    <col min="6918" max="6918" width="9.88671875" style="2" customWidth="1"/>
    <col min="6919" max="6919" width="6.109375" style="2" customWidth="1"/>
    <col min="6920" max="7165" width="8.88671875" style="2"/>
    <col min="7166" max="7166" width="4.44140625" style="2" customWidth="1"/>
    <col min="7167" max="7168" width="6.88671875" style="2" customWidth="1"/>
    <col min="7169" max="7169" width="32.33203125" style="2" customWidth="1"/>
    <col min="7170" max="7172" width="10.6640625" style="2" customWidth="1"/>
    <col min="7173" max="7173" width="10.5546875" style="2" customWidth="1"/>
    <col min="7174" max="7174" width="9.88671875" style="2" customWidth="1"/>
    <col min="7175" max="7175" width="6.109375" style="2" customWidth="1"/>
    <col min="7176" max="7421" width="8.88671875" style="2"/>
    <col min="7422" max="7422" width="4.44140625" style="2" customWidth="1"/>
    <col min="7423" max="7424" width="6.88671875" style="2" customWidth="1"/>
    <col min="7425" max="7425" width="32.33203125" style="2" customWidth="1"/>
    <col min="7426" max="7428" width="10.6640625" style="2" customWidth="1"/>
    <col min="7429" max="7429" width="10.5546875" style="2" customWidth="1"/>
    <col min="7430" max="7430" width="9.88671875" style="2" customWidth="1"/>
    <col min="7431" max="7431" width="6.109375" style="2" customWidth="1"/>
    <col min="7432" max="7677" width="8.88671875" style="2"/>
    <col min="7678" max="7678" width="4.44140625" style="2" customWidth="1"/>
    <col min="7679" max="7680" width="6.88671875" style="2" customWidth="1"/>
    <col min="7681" max="7681" width="32.33203125" style="2" customWidth="1"/>
    <col min="7682" max="7684" width="10.6640625" style="2" customWidth="1"/>
    <col min="7685" max="7685" width="10.5546875" style="2" customWidth="1"/>
    <col min="7686" max="7686" width="9.88671875" style="2" customWidth="1"/>
    <col min="7687" max="7687" width="6.109375" style="2" customWidth="1"/>
    <col min="7688" max="7933" width="8.88671875" style="2"/>
    <col min="7934" max="7934" width="4.44140625" style="2" customWidth="1"/>
    <col min="7935" max="7936" width="6.88671875" style="2" customWidth="1"/>
    <col min="7937" max="7937" width="32.33203125" style="2" customWidth="1"/>
    <col min="7938" max="7940" width="10.6640625" style="2" customWidth="1"/>
    <col min="7941" max="7941" width="10.5546875" style="2" customWidth="1"/>
    <col min="7942" max="7942" width="9.88671875" style="2" customWidth="1"/>
    <col min="7943" max="7943" width="6.109375" style="2" customWidth="1"/>
    <col min="7944" max="8189" width="8.88671875" style="2"/>
    <col min="8190" max="8190" width="4.44140625" style="2" customWidth="1"/>
    <col min="8191" max="8192" width="6.88671875" style="2" customWidth="1"/>
    <col min="8193" max="8193" width="32.33203125" style="2" customWidth="1"/>
    <col min="8194" max="8196" width="10.6640625" style="2" customWidth="1"/>
    <col min="8197" max="8197" width="10.5546875" style="2" customWidth="1"/>
    <col min="8198" max="8198" width="9.88671875" style="2" customWidth="1"/>
    <col min="8199" max="8199" width="6.109375" style="2" customWidth="1"/>
    <col min="8200" max="8445" width="8.88671875" style="2"/>
    <col min="8446" max="8446" width="4.44140625" style="2" customWidth="1"/>
    <col min="8447" max="8448" width="6.88671875" style="2" customWidth="1"/>
    <col min="8449" max="8449" width="32.33203125" style="2" customWidth="1"/>
    <col min="8450" max="8452" width="10.6640625" style="2" customWidth="1"/>
    <col min="8453" max="8453" width="10.5546875" style="2" customWidth="1"/>
    <col min="8454" max="8454" width="9.88671875" style="2" customWidth="1"/>
    <col min="8455" max="8455" width="6.109375" style="2" customWidth="1"/>
    <col min="8456" max="8701" width="8.88671875" style="2"/>
    <col min="8702" max="8702" width="4.44140625" style="2" customWidth="1"/>
    <col min="8703" max="8704" width="6.88671875" style="2" customWidth="1"/>
    <col min="8705" max="8705" width="32.33203125" style="2" customWidth="1"/>
    <col min="8706" max="8708" width="10.6640625" style="2" customWidth="1"/>
    <col min="8709" max="8709" width="10.5546875" style="2" customWidth="1"/>
    <col min="8710" max="8710" width="9.88671875" style="2" customWidth="1"/>
    <col min="8711" max="8711" width="6.109375" style="2" customWidth="1"/>
    <col min="8712" max="8957" width="8.88671875" style="2"/>
    <col min="8958" max="8958" width="4.44140625" style="2" customWidth="1"/>
    <col min="8959" max="8960" width="6.88671875" style="2" customWidth="1"/>
    <col min="8961" max="8961" width="32.33203125" style="2" customWidth="1"/>
    <col min="8962" max="8964" width="10.6640625" style="2" customWidth="1"/>
    <col min="8965" max="8965" width="10.5546875" style="2" customWidth="1"/>
    <col min="8966" max="8966" width="9.88671875" style="2" customWidth="1"/>
    <col min="8967" max="8967" width="6.109375" style="2" customWidth="1"/>
    <col min="8968" max="9213" width="8.88671875" style="2"/>
    <col min="9214" max="9214" width="4.44140625" style="2" customWidth="1"/>
    <col min="9215" max="9216" width="6.88671875" style="2" customWidth="1"/>
    <col min="9217" max="9217" width="32.33203125" style="2" customWidth="1"/>
    <col min="9218" max="9220" width="10.6640625" style="2" customWidth="1"/>
    <col min="9221" max="9221" width="10.5546875" style="2" customWidth="1"/>
    <col min="9222" max="9222" width="9.88671875" style="2" customWidth="1"/>
    <col min="9223" max="9223" width="6.109375" style="2" customWidth="1"/>
    <col min="9224" max="9469" width="8.88671875" style="2"/>
    <col min="9470" max="9470" width="4.44140625" style="2" customWidth="1"/>
    <col min="9471" max="9472" width="6.88671875" style="2" customWidth="1"/>
    <col min="9473" max="9473" width="32.33203125" style="2" customWidth="1"/>
    <col min="9474" max="9476" width="10.6640625" style="2" customWidth="1"/>
    <col min="9477" max="9477" width="10.5546875" style="2" customWidth="1"/>
    <col min="9478" max="9478" width="9.88671875" style="2" customWidth="1"/>
    <col min="9479" max="9479" width="6.109375" style="2" customWidth="1"/>
    <col min="9480" max="9725" width="8.88671875" style="2"/>
    <col min="9726" max="9726" width="4.44140625" style="2" customWidth="1"/>
    <col min="9727" max="9728" width="6.88671875" style="2" customWidth="1"/>
    <col min="9729" max="9729" width="32.33203125" style="2" customWidth="1"/>
    <col min="9730" max="9732" width="10.6640625" style="2" customWidth="1"/>
    <col min="9733" max="9733" width="10.5546875" style="2" customWidth="1"/>
    <col min="9734" max="9734" width="9.88671875" style="2" customWidth="1"/>
    <col min="9735" max="9735" width="6.109375" style="2" customWidth="1"/>
    <col min="9736" max="9981" width="8.88671875" style="2"/>
    <col min="9982" max="9982" width="4.44140625" style="2" customWidth="1"/>
    <col min="9983" max="9984" width="6.88671875" style="2" customWidth="1"/>
    <col min="9985" max="9985" width="32.33203125" style="2" customWidth="1"/>
    <col min="9986" max="9988" width="10.6640625" style="2" customWidth="1"/>
    <col min="9989" max="9989" width="10.5546875" style="2" customWidth="1"/>
    <col min="9990" max="9990" width="9.88671875" style="2" customWidth="1"/>
    <col min="9991" max="9991" width="6.109375" style="2" customWidth="1"/>
    <col min="9992" max="10237" width="8.88671875" style="2"/>
    <col min="10238" max="10238" width="4.44140625" style="2" customWidth="1"/>
    <col min="10239" max="10240" width="6.88671875" style="2" customWidth="1"/>
    <col min="10241" max="10241" width="32.33203125" style="2" customWidth="1"/>
    <col min="10242" max="10244" width="10.6640625" style="2" customWidth="1"/>
    <col min="10245" max="10245" width="10.5546875" style="2" customWidth="1"/>
    <col min="10246" max="10246" width="9.88671875" style="2" customWidth="1"/>
    <col min="10247" max="10247" width="6.109375" style="2" customWidth="1"/>
    <col min="10248" max="10493" width="8.88671875" style="2"/>
    <col min="10494" max="10494" width="4.44140625" style="2" customWidth="1"/>
    <col min="10495" max="10496" width="6.88671875" style="2" customWidth="1"/>
    <col min="10497" max="10497" width="32.33203125" style="2" customWidth="1"/>
    <col min="10498" max="10500" width="10.6640625" style="2" customWidth="1"/>
    <col min="10501" max="10501" width="10.5546875" style="2" customWidth="1"/>
    <col min="10502" max="10502" width="9.88671875" style="2" customWidth="1"/>
    <col min="10503" max="10503" width="6.109375" style="2" customWidth="1"/>
    <col min="10504" max="10749" width="8.88671875" style="2"/>
    <col min="10750" max="10750" width="4.44140625" style="2" customWidth="1"/>
    <col min="10751" max="10752" width="6.88671875" style="2" customWidth="1"/>
    <col min="10753" max="10753" width="32.33203125" style="2" customWidth="1"/>
    <col min="10754" max="10756" width="10.6640625" style="2" customWidth="1"/>
    <col min="10757" max="10757" width="10.5546875" style="2" customWidth="1"/>
    <col min="10758" max="10758" width="9.88671875" style="2" customWidth="1"/>
    <col min="10759" max="10759" width="6.109375" style="2" customWidth="1"/>
    <col min="10760" max="11005" width="8.88671875" style="2"/>
    <col min="11006" max="11006" width="4.44140625" style="2" customWidth="1"/>
    <col min="11007" max="11008" width="6.88671875" style="2" customWidth="1"/>
    <col min="11009" max="11009" width="32.33203125" style="2" customWidth="1"/>
    <col min="11010" max="11012" width="10.6640625" style="2" customWidth="1"/>
    <col min="11013" max="11013" width="10.5546875" style="2" customWidth="1"/>
    <col min="11014" max="11014" width="9.88671875" style="2" customWidth="1"/>
    <col min="11015" max="11015" width="6.109375" style="2" customWidth="1"/>
    <col min="11016" max="11261" width="8.88671875" style="2"/>
    <col min="11262" max="11262" width="4.44140625" style="2" customWidth="1"/>
    <col min="11263" max="11264" width="6.88671875" style="2" customWidth="1"/>
    <col min="11265" max="11265" width="32.33203125" style="2" customWidth="1"/>
    <col min="11266" max="11268" width="10.6640625" style="2" customWidth="1"/>
    <col min="11269" max="11269" width="10.5546875" style="2" customWidth="1"/>
    <col min="11270" max="11270" width="9.88671875" style="2" customWidth="1"/>
    <col min="11271" max="11271" width="6.109375" style="2" customWidth="1"/>
    <col min="11272" max="11517" width="8.88671875" style="2"/>
    <col min="11518" max="11518" width="4.44140625" style="2" customWidth="1"/>
    <col min="11519" max="11520" width="6.88671875" style="2" customWidth="1"/>
    <col min="11521" max="11521" width="32.33203125" style="2" customWidth="1"/>
    <col min="11522" max="11524" width="10.6640625" style="2" customWidth="1"/>
    <col min="11525" max="11525" width="10.5546875" style="2" customWidth="1"/>
    <col min="11526" max="11526" width="9.88671875" style="2" customWidth="1"/>
    <col min="11527" max="11527" width="6.109375" style="2" customWidth="1"/>
    <col min="11528" max="11773" width="8.88671875" style="2"/>
    <col min="11774" max="11774" width="4.44140625" style="2" customWidth="1"/>
    <col min="11775" max="11776" width="6.88671875" style="2" customWidth="1"/>
    <col min="11777" max="11777" width="32.33203125" style="2" customWidth="1"/>
    <col min="11778" max="11780" width="10.6640625" style="2" customWidth="1"/>
    <col min="11781" max="11781" width="10.5546875" style="2" customWidth="1"/>
    <col min="11782" max="11782" width="9.88671875" style="2" customWidth="1"/>
    <col min="11783" max="11783" width="6.109375" style="2" customWidth="1"/>
    <col min="11784" max="12029" width="8.88671875" style="2"/>
    <col min="12030" max="12030" width="4.44140625" style="2" customWidth="1"/>
    <col min="12031" max="12032" width="6.88671875" style="2" customWidth="1"/>
    <col min="12033" max="12033" width="32.33203125" style="2" customWidth="1"/>
    <col min="12034" max="12036" width="10.6640625" style="2" customWidth="1"/>
    <col min="12037" max="12037" width="10.5546875" style="2" customWidth="1"/>
    <col min="12038" max="12038" width="9.88671875" style="2" customWidth="1"/>
    <col min="12039" max="12039" width="6.109375" style="2" customWidth="1"/>
    <col min="12040" max="12285" width="8.88671875" style="2"/>
    <col min="12286" max="12286" width="4.44140625" style="2" customWidth="1"/>
    <col min="12287" max="12288" width="6.88671875" style="2" customWidth="1"/>
    <col min="12289" max="12289" width="32.33203125" style="2" customWidth="1"/>
    <col min="12290" max="12292" width="10.6640625" style="2" customWidth="1"/>
    <col min="12293" max="12293" width="10.5546875" style="2" customWidth="1"/>
    <col min="12294" max="12294" width="9.88671875" style="2" customWidth="1"/>
    <col min="12295" max="12295" width="6.109375" style="2" customWidth="1"/>
    <col min="12296" max="12541" width="8.88671875" style="2"/>
    <col min="12542" max="12542" width="4.44140625" style="2" customWidth="1"/>
    <col min="12543" max="12544" width="6.88671875" style="2" customWidth="1"/>
    <col min="12545" max="12545" width="32.33203125" style="2" customWidth="1"/>
    <col min="12546" max="12548" width="10.6640625" style="2" customWidth="1"/>
    <col min="12549" max="12549" width="10.5546875" style="2" customWidth="1"/>
    <col min="12550" max="12550" width="9.88671875" style="2" customWidth="1"/>
    <col min="12551" max="12551" width="6.109375" style="2" customWidth="1"/>
    <col min="12552" max="12797" width="8.88671875" style="2"/>
    <col min="12798" max="12798" width="4.44140625" style="2" customWidth="1"/>
    <col min="12799" max="12800" width="6.88671875" style="2" customWidth="1"/>
    <col min="12801" max="12801" width="32.33203125" style="2" customWidth="1"/>
    <col min="12802" max="12804" width="10.6640625" style="2" customWidth="1"/>
    <col min="12805" max="12805" width="10.5546875" style="2" customWidth="1"/>
    <col min="12806" max="12806" width="9.88671875" style="2" customWidth="1"/>
    <col min="12807" max="12807" width="6.109375" style="2" customWidth="1"/>
    <col min="12808" max="13053" width="8.88671875" style="2"/>
    <col min="13054" max="13054" width="4.44140625" style="2" customWidth="1"/>
    <col min="13055" max="13056" width="6.88671875" style="2" customWidth="1"/>
    <col min="13057" max="13057" width="32.33203125" style="2" customWidth="1"/>
    <col min="13058" max="13060" width="10.6640625" style="2" customWidth="1"/>
    <col min="13061" max="13061" width="10.5546875" style="2" customWidth="1"/>
    <col min="13062" max="13062" width="9.88671875" style="2" customWidth="1"/>
    <col min="13063" max="13063" width="6.109375" style="2" customWidth="1"/>
    <col min="13064" max="13309" width="8.88671875" style="2"/>
    <col min="13310" max="13310" width="4.44140625" style="2" customWidth="1"/>
    <col min="13311" max="13312" width="6.88671875" style="2" customWidth="1"/>
    <col min="13313" max="13313" width="32.33203125" style="2" customWidth="1"/>
    <col min="13314" max="13316" width="10.6640625" style="2" customWidth="1"/>
    <col min="13317" max="13317" width="10.5546875" style="2" customWidth="1"/>
    <col min="13318" max="13318" width="9.88671875" style="2" customWidth="1"/>
    <col min="13319" max="13319" width="6.109375" style="2" customWidth="1"/>
    <col min="13320" max="13565" width="8.88671875" style="2"/>
    <col min="13566" max="13566" width="4.44140625" style="2" customWidth="1"/>
    <col min="13567" max="13568" width="6.88671875" style="2" customWidth="1"/>
    <col min="13569" max="13569" width="32.33203125" style="2" customWidth="1"/>
    <col min="13570" max="13572" width="10.6640625" style="2" customWidth="1"/>
    <col min="13573" max="13573" width="10.5546875" style="2" customWidth="1"/>
    <col min="13574" max="13574" width="9.88671875" style="2" customWidth="1"/>
    <col min="13575" max="13575" width="6.109375" style="2" customWidth="1"/>
    <col min="13576" max="13821" width="8.88671875" style="2"/>
    <col min="13822" max="13822" width="4.44140625" style="2" customWidth="1"/>
    <col min="13823" max="13824" width="6.88671875" style="2" customWidth="1"/>
    <col min="13825" max="13825" width="32.33203125" style="2" customWidth="1"/>
    <col min="13826" max="13828" width="10.6640625" style="2" customWidth="1"/>
    <col min="13829" max="13829" width="10.5546875" style="2" customWidth="1"/>
    <col min="13830" max="13830" width="9.88671875" style="2" customWidth="1"/>
    <col min="13831" max="13831" width="6.109375" style="2" customWidth="1"/>
    <col min="13832" max="14077" width="8.88671875" style="2"/>
    <col min="14078" max="14078" width="4.44140625" style="2" customWidth="1"/>
    <col min="14079" max="14080" width="6.88671875" style="2" customWidth="1"/>
    <col min="14081" max="14081" width="32.33203125" style="2" customWidth="1"/>
    <col min="14082" max="14084" width="10.6640625" style="2" customWidth="1"/>
    <col min="14085" max="14085" width="10.5546875" style="2" customWidth="1"/>
    <col min="14086" max="14086" width="9.88671875" style="2" customWidth="1"/>
    <col min="14087" max="14087" width="6.109375" style="2" customWidth="1"/>
    <col min="14088" max="14333" width="8.88671875" style="2"/>
    <col min="14334" max="14334" width="4.44140625" style="2" customWidth="1"/>
    <col min="14335" max="14336" width="6.88671875" style="2" customWidth="1"/>
    <col min="14337" max="14337" width="32.33203125" style="2" customWidth="1"/>
    <col min="14338" max="14340" width="10.6640625" style="2" customWidth="1"/>
    <col min="14341" max="14341" width="10.5546875" style="2" customWidth="1"/>
    <col min="14342" max="14342" width="9.88671875" style="2" customWidth="1"/>
    <col min="14343" max="14343" width="6.109375" style="2" customWidth="1"/>
    <col min="14344" max="14589" width="8.88671875" style="2"/>
    <col min="14590" max="14590" width="4.44140625" style="2" customWidth="1"/>
    <col min="14591" max="14592" width="6.88671875" style="2" customWidth="1"/>
    <col min="14593" max="14593" width="32.33203125" style="2" customWidth="1"/>
    <col min="14594" max="14596" width="10.6640625" style="2" customWidth="1"/>
    <col min="14597" max="14597" width="10.5546875" style="2" customWidth="1"/>
    <col min="14598" max="14598" width="9.88671875" style="2" customWidth="1"/>
    <col min="14599" max="14599" width="6.109375" style="2" customWidth="1"/>
    <col min="14600" max="14845" width="8.88671875" style="2"/>
    <col min="14846" max="14846" width="4.44140625" style="2" customWidth="1"/>
    <col min="14847" max="14848" width="6.88671875" style="2" customWidth="1"/>
    <col min="14849" max="14849" width="32.33203125" style="2" customWidth="1"/>
    <col min="14850" max="14852" width="10.6640625" style="2" customWidth="1"/>
    <col min="14853" max="14853" width="10.5546875" style="2" customWidth="1"/>
    <col min="14854" max="14854" width="9.88671875" style="2" customWidth="1"/>
    <col min="14855" max="14855" width="6.109375" style="2" customWidth="1"/>
    <col min="14856" max="15101" width="8.88671875" style="2"/>
    <col min="15102" max="15102" width="4.44140625" style="2" customWidth="1"/>
    <col min="15103" max="15104" width="6.88671875" style="2" customWidth="1"/>
    <col min="15105" max="15105" width="32.33203125" style="2" customWidth="1"/>
    <col min="15106" max="15108" width="10.6640625" style="2" customWidth="1"/>
    <col min="15109" max="15109" width="10.5546875" style="2" customWidth="1"/>
    <col min="15110" max="15110" width="9.88671875" style="2" customWidth="1"/>
    <col min="15111" max="15111" width="6.109375" style="2" customWidth="1"/>
    <col min="15112" max="15357" width="8.88671875" style="2"/>
    <col min="15358" max="15358" width="4.44140625" style="2" customWidth="1"/>
    <col min="15359" max="15360" width="6.88671875" style="2" customWidth="1"/>
    <col min="15361" max="15361" width="32.33203125" style="2" customWidth="1"/>
    <col min="15362" max="15364" width="10.6640625" style="2" customWidth="1"/>
    <col min="15365" max="15365" width="10.5546875" style="2" customWidth="1"/>
    <col min="15366" max="15366" width="9.88671875" style="2" customWidth="1"/>
    <col min="15367" max="15367" width="6.109375" style="2" customWidth="1"/>
    <col min="15368" max="15613" width="8.88671875" style="2"/>
    <col min="15614" max="15614" width="4.44140625" style="2" customWidth="1"/>
    <col min="15615" max="15616" width="6.88671875" style="2" customWidth="1"/>
    <col min="15617" max="15617" width="32.33203125" style="2" customWidth="1"/>
    <col min="15618" max="15620" width="10.6640625" style="2" customWidth="1"/>
    <col min="15621" max="15621" width="10.5546875" style="2" customWidth="1"/>
    <col min="15622" max="15622" width="9.88671875" style="2" customWidth="1"/>
    <col min="15623" max="15623" width="6.109375" style="2" customWidth="1"/>
    <col min="15624" max="15869" width="8.88671875" style="2"/>
    <col min="15870" max="15870" width="4.44140625" style="2" customWidth="1"/>
    <col min="15871" max="15872" width="6.88671875" style="2" customWidth="1"/>
    <col min="15873" max="15873" width="32.33203125" style="2" customWidth="1"/>
    <col min="15874" max="15876" width="10.6640625" style="2" customWidth="1"/>
    <col min="15877" max="15877" width="10.5546875" style="2" customWidth="1"/>
    <col min="15878" max="15878" width="9.88671875" style="2" customWidth="1"/>
    <col min="15879" max="15879" width="6.109375" style="2" customWidth="1"/>
    <col min="15880" max="16125" width="8.88671875" style="2"/>
    <col min="16126" max="16126" width="4.44140625" style="2" customWidth="1"/>
    <col min="16127" max="16128" width="6.88671875" style="2" customWidth="1"/>
    <col min="16129" max="16129" width="32.33203125" style="2" customWidth="1"/>
    <col min="16130" max="16132" width="10.6640625" style="2" customWidth="1"/>
    <col min="16133" max="16133" width="10.5546875" style="2" customWidth="1"/>
    <col min="16134" max="16134" width="9.88671875" style="2" customWidth="1"/>
    <col min="16135" max="16135" width="6.109375" style="2" customWidth="1"/>
    <col min="16136" max="16384" width="8.88671875" style="2"/>
  </cols>
  <sheetData>
    <row r="1" spans="1:10" ht="15" customHeight="1">
      <c r="H1" s="4"/>
      <c r="I1" s="4" t="s">
        <v>0</v>
      </c>
      <c r="J1" s="5" t="s">
        <v>1</v>
      </c>
    </row>
    <row r="2" spans="1:10">
      <c r="D2" s="990" t="s">
        <v>354</v>
      </c>
      <c r="E2" s="990"/>
      <c r="F2" s="990"/>
    </row>
    <row r="3" spans="1:10" s="7" customFormat="1" ht="15" customHeight="1">
      <c r="A3" s="1"/>
      <c r="B3" s="1"/>
      <c r="C3" s="1"/>
      <c r="D3" s="990" t="s">
        <v>392</v>
      </c>
      <c r="E3" s="990"/>
      <c r="F3" s="990"/>
      <c r="G3" s="6"/>
      <c r="H3" s="6"/>
      <c r="I3" s="6"/>
      <c r="J3" s="2"/>
    </row>
    <row r="4" spans="1:10" s="7" customFormat="1">
      <c r="A4" s="1"/>
      <c r="B4" s="1"/>
      <c r="C4" s="1"/>
      <c r="D4" s="991" t="s">
        <v>355</v>
      </c>
      <c r="E4" s="991"/>
      <c r="F4" s="991"/>
      <c r="G4" s="8"/>
      <c r="H4" s="8"/>
      <c r="I4" s="8"/>
      <c r="J4" s="9"/>
    </row>
    <row r="5" spans="1:10" s="7" customFormat="1">
      <c r="A5" s="1"/>
      <c r="B5" s="1"/>
      <c r="C5" s="1"/>
      <c r="D5" s="858"/>
      <c r="E5" s="858"/>
      <c r="F5" s="858"/>
      <c r="G5" s="8"/>
      <c r="H5" s="8"/>
      <c r="I5" s="8"/>
      <c r="J5" s="9"/>
    </row>
    <row r="6" spans="1:10" s="10" customFormat="1" ht="15" customHeight="1">
      <c r="A6" s="992" t="s">
        <v>2</v>
      </c>
      <c r="B6" s="993"/>
      <c r="C6" s="994"/>
      <c r="D6" s="995" t="s">
        <v>3</v>
      </c>
      <c r="E6" s="997" t="s">
        <v>4</v>
      </c>
      <c r="F6" s="997" t="s">
        <v>5</v>
      </c>
      <c r="G6" s="978" t="s">
        <v>6</v>
      </c>
      <c r="H6" s="980" t="s">
        <v>7</v>
      </c>
      <c r="I6" s="981"/>
      <c r="J6" s="982" t="s">
        <v>8</v>
      </c>
    </row>
    <row r="7" spans="1:10" s="7" customFormat="1" ht="18" customHeight="1">
      <c r="A7" s="11" t="s">
        <v>9</v>
      </c>
      <c r="B7" s="11" t="s">
        <v>10</v>
      </c>
      <c r="C7" s="12" t="s">
        <v>11</v>
      </c>
      <c r="D7" s="996"/>
      <c r="E7" s="998"/>
      <c r="F7" s="998"/>
      <c r="G7" s="979"/>
      <c r="H7" s="13" t="s">
        <v>12</v>
      </c>
      <c r="I7" s="13" t="s">
        <v>13</v>
      </c>
      <c r="J7" s="983"/>
    </row>
    <row r="8" spans="1:10" s="7" customFormat="1" ht="12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5">
        <v>10</v>
      </c>
    </row>
    <row r="9" spans="1:10" ht="13.95" customHeight="1">
      <c r="A9" s="16">
        <v>10</v>
      </c>
      <c r="B9" s="17"/>
      <c r="C9" s="18"/>
      <c r="D9" s="19" t="s">
        <v>14</v>
      </c>
      <c r="E9" s="20">
        <f>E10+E13</f>
        <v>72950</v>
      </c>
      <c r="F9" s="20">
        <f>F10+F13</f>
        <v>221150.34</v>
      </c>
      <c r="G9" s="20">
        <f>G10+G13</f>
        <v>215390.95</v>
      </c>
      <c r="H9" s="20">
        <f>H10+H13</f>
        <v>215390.95</v>
      </c>
      <c r="I9" s="20">
        <f>I10+I13</f>
        <v>0</v>
      </c>
      <c r="J9" s="21">
        <f>G9/F9*100</f>
        <v>97.395712798813705</v>
      </c>
    </row>
    <row r="10" spans="1:10" ht="20.399999999999999">
      <c r="A10" s="22"/>
      <c r="B10" s="23">
        <v>1010</v>
      </c>
      <c r="C10" s="24"/>
      <c r="D10" s="25" t="s">
        <v>15</v>
      </c>
      <c r="E10" s="26">
        <f>SUM(E11:E12)</f>
        <v>70000</v>
      </c>
      <c r="F10" s="26">
        <f>SUM(F11:F12)</f>
        <v>70000</v>
      </c>
      <c r="G10" s="26">
        <f>SUM(G11:G12)</f>
        <v>64999.92</v>
      </c>
      <c r="H10" s="26">
        <f>SUM(H11:H12)</f>
        <v>64999.92</v>
      </c>
      <c r="I10" s="26"/>
      <c r="J10" s="27">
        <f>G10/F10*100</f>
        <v>92.857028571428572</v>
      </c>
    </row>
    <row r="11" spans="1:10" ht="30.6">
      <c r="A11" s="32"/>
      <c r="B11" s="32"/>
      <c r="C11" s="33">
        <v>830</v>
      </c>
      <c r="D11" s="30" t="s">
        <v>393</v>
      </c>
      <c r="E11" s="26">
        <v>65000</v>
      </c>
      <c r="F11" s="26">
        <v>65000</v>
      </c>
      <c r="G11" s="26">
        <f>H11</f>
        <v>64999.92</v>
      </c>
      <c r="H11" s="31">
        <v>64999.92</v>
      </c>
      <c r="I11" s="31"/>
      <c r="J11" s="27">
        <f>G11/F11*100</f>
        <v>99.999876923076926</v>
      </c>
    </row>
    <row r="12" spans="1:10" ht="30.6">
      <c r="A12" s="28"/>
      <c r="B12" s="28"/>
      <c r="C12" s="38">
        <v>6290</v>
      </c>
      <c r="D12" s="39" t="s">
        <v>394</v>
      </c>
      <c r="E12" s="40">
        <v>5000</v>
      </c>
      <c r="F12" s="40">
        <v>5000</v>
      </c>
      <c r="G12" s="40"/>
      <c r="H12" s="40"/>
      <c r="I12" s="31"/>
      <c r="J12" s="27"/>
    </row>
    <row r="13" spans="1:10" ht="13.95" customHeight="1">
      <c r="A13" s="28"/>
      <c r="B13" s="41">
        <v>1095</v>
      </c>
      <c r="C13" s="42"/>
      <c r="D13" s="582" t="s">
        <v>16</v>
      </c>
      <c r="E13" s="44">
        <f>E15+E14</f>
        <v>2950</v>
      </c>
      <c r="F13" s="44">
        <f>SUM(F14:F15)</f>
        <v>151150.34</v>
      </c>
      <c r="G13" s="44">
        <f>SUM(G14:G15)</f>
        <v>150391.03</v>
      </c>
      <c r="H13" s="44">
        <f>SUM(H14:H15)</f>
        <v>150391.03</v>
      </c>
      <c r="I13" s="44"/>
      <c r="J13" s="27">
        <f t="shared" ref="J13:J70" si="0">$G13/$F13*100</f>
        <v>99.497645853790345</v>
      </c>
    </row>
    <row r="14" spans="1:10" ht="20.399999999999999">
      <c r="A14" s="28"/>
      <c r="B14" s="41"/>
      <c r="C14" s="46">
        <v>750</v>
      </c>
      <c r="D14" s="47" t="s">
        <v>17</v>
      </c>
      <c r="E14" s="36">
        <v>2950</v>
      </c>
      <c r="F14" s="36">
        <v>2950</v>
      </c>
      <c r="G14" s="26">
        <f>H14</f>
        <v>2190.69</v>
      </c>
      <c r="H14" s="36">
        <v>2190.69</v>
      </c>
      <c r="I14" s="36"/>
      <c r="J14" s="48">
        <f t="shared" si="0"/>
        <v>74.260677966101696</v>
      </c>
    </row>
    <row r="15" spans="1:10" ht="40.799999999999997">
      <c r="A15" s="28"/>
      <c r="B15" s="28"/>
      <c r="C15" s="49">
        <v>2010</v>
      </c>
      <c r="D15" s="47" t="s">
        <v>18</v>
      </c>
      <c r="E15" s="734"/>
      <c r="F15" s="44">
        <v>148200.34</v>
      </c>
      <c r="G15" s="26">
        <f>H15</f>
        <v>148200.34</v>
      </c>
      <c r="H15" s="735">
        <v>148200.34</v>
      </c>
      <c r="I15" s="36"/>
      <c r="J15" s="48">
        <f t="shared" si="0"/>
        <v>100</v>
      </c>
    </row>
    <row r="16" spans="1:10" s="295" customFormat="1">
      <c r="A16" s="779">
        <v>600</v>
      </c>
      <c r="B16" s="780"/>
      <c r="C16" s="781"/>
      <c r="D16" s="782" t="s">
        <v>92</v>
      </c>
      <c r="E16" s="783"/>
      <c r="F16" s="783">
        <f>F17</f>
        <v>38000</v>
      </c>
      <c r="G16" s="783">
        <f>G17</f>
        <v>38000</v>
      </c>
      <c r="H16" s="790">
        <f>H17</f>
        <v>8000</v>
      </c>
      <c r="I16" s="790">
        <f>I17</f>
        <v>30000</v>
      </c>
      <c r="J16" s="863">
        <f t="shared" si="0"/>
        <v>100</v>
      </c>
    </row>
    <row r="17" spans="1:10" s="295" customFormat="1">
      <c r="A17" s="786"/>
      <c r="B17" s="786">
        <v>60016</v>
      </c>
      <c r="C17" s="787"/>
      <c r="D17" s="788" t="s">
        <v>126</v>
      </c>
      <c r="E17" s="789"/>
      <c r="F17" s="789">
        <f>SUM(F18:F19)</f>
        <v>38000</v>
      </c>
      <c r="G17" s="789">
        <f>SUM(G18:G19)</f>
        <v>38000</v>
      </c>
      <c r="H17" s="555">
        <f>SUM(H18:H19)</f>
        <v>8000</v>
      </c>
      <c r="I17" s="555">
        <f>SUM(I18:I19)</f>
        <v>30000</v>
      </c>
      <c r="J17" s="785">
        <f t="shared" si="0"/>
        <v>100</v>
      </c>
    </row>
    <row r="18" spans="1:10" ht="30.6">
      <c r="A18" s="733"/>
      <c r="B18" s="28"/>
      <c r="C18" s="46">
        <v>970</v>
      </c>
      <c r="D18" s="859" t="s">
        <v>353</v>
      </c>
      <c r="E18" s="715"/>
      <c r="F18" s="715">
        <v>8000</v>
      </c>
      <c r="G18" s="26">
        <f t="shared" ref="G18" si="1">H18</f>
        <v>8000</v>
      </c>
      <c r="H18" s="901">
        <v>8000</v>
      </c>
      <c r="I18" s="902"/>
      <c r="J18" s="903">
        <f t="shared" si="0"/>
        <v>100</v>
      </c>
    </row>
    <row r="19" spans="1:10" ht="51">
      <c r="A19" s="733"/>
      <c r="B19" s="28"/>
      <c r="C19" s="49">
        <v>6300</v>
      </c>
      <c r="D19" s="570" t="s">
        <v>345</v>
      </c>
      <c r="E19" s="720"/>
      <c r="F19" s="720">
        <v>30000</v>
      </c>
      <c r="G19" s="106">
        <f>H19+I19</f>
        <v>30000</v>
      </c>
      <c r="H19" s="54"/>
      <c r="I19" s="54">
        <v>30000</v>
      </c>
      <c r="J19" s="37">
        <f t="shared" si="0"/>
        <v>100</v>
      </c>
    </row>
    <row r="20" spans="1:10" s="295" customFormat="1" ht="15" customHeight="1">
      <c r="A20" s="299">
        <v>700</v>
      </c>
      <c r="B20" s="298"/>
      <c r="C20" s="298"/>
      <c r="D20" s="134" t="s">
        <v>19</v>
      </c>
      <c r="E20" s="784">
        <f>E21</f>
        <v>44296</v>
      </c>
      <c r="F20" s="784">
        <f>F21</f>
        <v>44296</v>
      </c>
      <c r="G20" s="784">
        <f>G21</f>
        <v>39673.93</v>
      </c>
      <c r="H20" s="904">
        <f>H21</f>
        <v>39673.93</v>
      </c>
      <c r="I20" s="904"/>
      <c r="J20" s="905">
        <f t="shared" si="0"/>
        <v>89.565491240744095</v>
      </c>
    </row>
    <row r="21" spans="1:10" s="295" customFormat="1" ht="15" customHeight="1">
      <c r="A21" s="792"/>
      <c r="B21" s="793">
        <v>70005</v>
      </c>
      <c r="C21" s="794"/>
      <c r="D21" s="795" t="s">
        <v>20</v>
      </c>
      <c r="E21" s="796">
        <f>SUM(E22:E24)</f>
        <v>44296</v>
      </c>
      <c r="F21" s="796">
        <f>SUM(F22:F24)</f>
        <v>44296</v>
      </c>
      <c r="G21" s="796">
        <f>SUM(G22:G24)</f>
        <v>39673.93</v>
      </c>
      <c r="H21" s="796">
        <f>SUM(H22:H24)</f>
        <v>39673.93</v>
      </c>
      <c r="I21" s="796"/>
      <c r="J21" s="797">
        <f t="shared" si="0"/>
        <v>89.565491240744095</v>
      </c>
    </row>
    <row r="22" spans="1:10" ht="20.399999999999999">
      <c r="A22" s="28"/>
      <c r="B22" s="28"/>
      <c r="C22" s="46">
        <v>550</v>
      </c>
      <c r="D22" s="66" t="s">
        <v>271</v>
      </c>
      <c r="E22" s="40">
        <v>456</v>
      </c>
      <c r="F22" s="40">
        <v>456</v>
      </c>
      <c r="G22" s="26">
        <f>H22</f>
        <v>455.4</v>
      </c>
      <c r="H22" s="31">
        <v>455.4</v>
      </c>
      <c r="I22" s="40"/>
      <c r="J22" s="27">
        <f t="shared" si="0"/>
        <v>99.868421052631575</v>
      </c>
    </row>
    <row r="23" spans="1:10" ht="30.6">
      <c r="A23" s="28"/>
      <c r="B23" s="28"/>
      <c r="C23" s="46">
        <v>750</v>
      </c>
      <c r="D23" s="47" t="s">
        <v>272</v>
      </c>
      <c r="E23" s="68">
        <v>43840</v>
      </c>
      <c r="F23" s="68">
        <v>43840</v>
      </c>
      <c r="G23" s="26">
        <f>H23</f>
        <v>39149.53</v>
      </c>
      <c r="H23" s="54">
        <v>39149.53</v>
      </c>
      <c r="I23" s="36"/>
      <c r="J23" s="27">
        <f t="shared" si="0"/>
        <v>89.300935218978097</v>
      </c>
    </row>
    <row r="24" spans="1:10" ht="20.399999999999999">
      <c r="A24" s="28"/>
      <c r="B24" s="28"/>
      <c r="C24" s="46">
        <v>920</v>
      </c>
      <c r="D24" s="57" t="s">
        <v>405</v>
      </c>
      <c r="E24" s="68"/>
      <c r="F24" s="68"/>
      <c r="G24" s="26">
        <f>H24</f>
        <v>69</v>
      </c>
      <c r="H24" s="54">
        <v>69</v>
      </c>
      <c r="I24" s="36"/>
      <c r="J24" s="27"/>
    </row>
    <row r="25" spans="1:10" s="295" customFormat="1">
      <c r="A25" s="299">
        <v>710</v>
      </c>
      <c r="B25" s="298"/>
      <c r="C25" s="298"/>
      <c r="D25" s="864" t="s">
        <v>21</v>
      </c>
      <c r="E25" s="784">
        <f t="shared" ref="E25:H25" si="2">E26</f>
        <v>25000</v>
      </c>
      <c r="F25" s="784">
        <f t="shared" si="2"/>
        <v>25000</v>
      </c>
      <c r="G25" s="784">
        <f t="shared" si="2"/>
        <v>25000</v>
      </c>
      <c r="H25" s="784">
        <f t="shared" si="2"/>
        <v>25000</v>
      </c>
      <c r="I25" s="784"/>
      <c r="J25" s="791">
        <f t="shared" si="0"/>
        <v>100</v>
      </c>
    </row>
    <row r="26" spans="1:10" s="295" customFormat="1">
      <c r="A26" s="298"/>
      <c r="B26" s="88">
        <v>71035</v>
      </c>
      <c r="C26" s="798"/>
      <c r="D26" s="582" t="s">
        <v>22</v>
      </c>
      <c r="E26" s="799">
        <f>SUM(E27:E27)</f>
        <v>25000</v>
      </c>
      <c r="F26" s="799">
        <f>SUM(F27:F27)</f>
        <v>25000</v>
      </c>
      <c r="G26" s="799">
        <f>SUM(G27:G27)</f>
        <v>25000</v>
      </c>
      <c r="H26" s="799">
        <f>SUM(H27:H27)</f>
        <v>25000</v>
      </c>
      <c r="I26" s="799"/>
      <c r="J26" s="27">
        <f t="shared" si="0"/>
        <v>100</v>
      </c>
    </row>
    <row r="27" spans="1:10" ht="40.799999999999997">
      <c r="A27" s="28"/>
      <c r="B27" s="28"/>
      <c r="C27" s="35">
        <v>2020</v>
      </c>
      <c r="D27" s="570" t="s">
        <v>280</v>
      </c>
      <c r="E27" s="69">
        <v>25000</v>
      </c>
      <c r="F27" s="69">
        <v>25000</v>
      </c>
      <c r="G27" s="26">
        <f t="shared" ref="G27" si="3">H27</f>
        <v>25000</v>
      </c>
      <c r="H27" s="69">
        <v>25000</v>
      </c>
      <c r="I27" s="69"/>
      <c r="J27" s="71">
        <f t="shared" si="0"/>
        <v>100</v>
      </c>
    </row>
    <row r="28" spans="1:10" s="295" customFormat="1">
      <c r="A28" s="299">
        <v>750</v>
      </c>
      <c r="B28" s="298"/>
      <c r="C28" s="298"/>
      <c r="D28" s="134" t="s">
        <v>23</v>
      </c>
      <c r="E28" s="784">
        <f>E29+E32</f>
        <v>54013</v>
      </c>
      <c r="F28" s="784">
        <f>F29+F32</f>
        <v>66730</v>
      </c>
      <c r="G28" s="784">
        <f>G29+G32</f>
        <v>68239.45</v>
      </c>
      <c r="H28" s="784">
        <f>H29+H32</f>
        <v>68239.45</v>
      </c>
      <c r="I28" s="784"/>
      <c r="J28" s="791">
        <f t="shared" si="0"/>
        <v>102.26202607522852</v>
      </c>
    </row>
    <row r="29" spans="1:10" ht="13.95" customHeight="1">
      <c r="A29" s="28"/>
      <c r="B29" s="56">
        <v>75011</v>
      </c>
      <c r="C29" s="42"/>
      <c r="D29" s="45" t="s">
        <v>24</v>
      </c>
      <c r="E29" s="44">
        <f>SUM(E30:E30)</f>
        <v>52013</v>
      </c>
      <c r="F29" s="44">
        <f>SUM(F30:F31)</f>
        <v>64730</v>
      </c>
      <c r="G29" s="44">
        <f>SUM(G30:G31)</f>
        <v>64730.2</v>
      </c>
      <c r="H29" s="44">
        <f>SUM(H30:H31)</f>
        <v>64730.2</v>
      </c>
      <c r="I29" s="44"/>
      <c r="J29" s="27">
        <f t="shared" si="0"/>
        <v>100.00030897574538</v>
      </c>
    </row>
    <row r="30" spans="1:10" ht="61.2">
      <c r="A30" s="28"/>
      <c r="B30" s="28"/>
      <c r="C30" s="35">
        <v>2010</v>
      </c>
      <c r="D30" s="570" t="s">
        <v>395</v>
      </c>
      <c r="E30" s="69">
        <v>52013</v>
      </c>
      <c r="F30" s="69">
        <v>64724</v>
      </c>
      <c r="G30" s="26">
        <f t="shared" ref="G30:G34" si="4">H30</f>
        <v>64724</v>
      </c>
      <c r="H30" s="70">
        <v>64724</v>
      </c>
      <c r="I30" s="69"/>
      <c r="J30" s="71">
        <f t="shared" si="0"/>
        <v>100</v>
      </c>
    </row>
    <row r="31" spans="1:10" ht="30.6">
      <c r="A31" s="28"/>
      <c r="B31" s="28"/>
      <c r="C31" s="49">
        <v>2360</v>
      </c>
      <c r="D31" s="72" t="s">
        <v>25</v>
      </c>
      <c r="E31" s="36"/>
      <c r="F31" s="73">
        <v>6</v>
      </c>
      <c r="G31" s="26">
        <f t="shared" si="4"/>
        <v>6.2</v>
      </c>
      <c r="H31" s="74">
        <v>6.2</v>
      </c>
      <c r="I31" s="73"/>
      <c r="J31" s="37">
        <f t="shared" si="0"/>
        <v>103.33333333333334</v>
      </c>
    </row>
    <row r="32" spans="1:10" ht="20.399999999999999">
      <c r="A32" s="28"/>
      <c r="B32" s="56">
        <v>75023</v>
      </c>
      <c r="C32" s="42"/>
      <c r="D32" s="75" t="s">
        <v>26</v>
      </c>
      <c r="E32" s="76">
        <f>SUM(E33:E34)</f>
        <v>2000</v>
      </c>
      <c r="F32" s="77">
        <f>SUM(F33:F34)</f>
        <v>2000</v>
      </c>
      <c r="G32" s="36">
        <f>SUM(G33:G34)</f>
        <v>3509.25</v>
      </c>
      <c r="H32" s="78">
        <f>SUM(H33:H34)</f>
        <v>3509.25</v>
      </c>
      <c r="I32" s="77"/>
      <c r="J32" s="37">
        <f t="shared" si="0"/>
        <v>175.46250000000001</v>
      </c>
    </row>
    <row r="33" spans="1:10" ht="20.399999999999999">
      <c r="A33" s="28"/>
      <c r="B33" s="28"/>
      <c r="C33" s="80">
        <v>830</v>
      </c>
      <c r="D33" s="66" t="s">
        <v>27</v>
      </c>
      <c r="E33" s="44">
        <v>1000</v>
      </c>
      <c r="F33" s="44">
        <v>1000</v>
      </c>
      <c r="G33" s="26">
        <f t="shared" si="4"/>
        <v>1583.04</v>
      </c>
      <c r="H33" s="81">
        <v>1583.04</v>
      </c>
      <c r="I33" s="44"/>
      <c r="J33" s="79">
        <f t="shared" si="0"/>
        <v>158.304</v>
      </c>
    </row>
    <row r="34" spans="1:10" ht="20.399999999999999">
      <c r="A34" s="28"/>
      <c r="B34" s="28"/>
      <c r="C34" s="80">
        <v>970</v>
      </c>
      <c r="D34" s="66" t="s">
        <v>28</v>
      </c>
      <c r="E34" s="44">
        <v>1000</v>
      </c>
      <c r="F34" s="44">
        <v>1000</v>
      </c>
      <c r="G34" s="26">
        <f t="shared" si="4"/>
        <v>1926.21</v>
      </c>
      <c r="H34" s="81">
        <v>1926.21</v>
      </c>
      <c r="I34" s="44"/>
      <c r="J34" s="27">
        <f t="shared" si="0"/>
        <v>192.62100000000001</v>
      </c>
    </row>
    <row r="35" spans="1:10" ht="33" customHeight="1">
      <c r="A35" s="60">
        <v>751</v>
      </c>
      <c r="B35" s="28"/>
      <c r="C35" s="28"/>
      <c r="D35" s="61" t="s">
        <v>29</v>
      </c>
      <c r="E35" s="62">
        <f>E36</f>
        <v>1289</v>
      </c>
      <c r="F35" s="62">
        <f>F36</f>
        <v>6049</v>
      </c>
      <c r="G35" s="62">
        <f>G36</f>
        <v>6049</v>
      </c>
      <c r="H35" s="62">
        <f>H36</f>
        <v>6049</v>
      </c>
      <c r="I35" s="62"/>
      <c r="J35" s="63">
        <f t="shared" si="0"/>
        <v>100</v>
      </c>
    </row>
    <row r="36" spans="1:10" ht="20.399999999999999" customHeight="1">
      <c r="A36" s="82"/>
      <c r="B36" s="83">
        <v>75101</v>
      </c>
      <c r="C36" s="84"/>
      <c r="D36" s="85" t="s">
        <v>30</v>
      </c>
      <c r="E36" s="50">
        <f t="shared" ref="E36:H36" si="5">E37</f>
        <v>1289</v>
      </c>
      <c r="F36" s="50">
        <f t="shared" si="5"/>
        <v>6049</v>
      </c>
      <c r="G36" s="50">
        <f t="shared" si="5"/>
        <v>6049</v>
      </c>
      <c r="H36" s="51">
        <f t="shared" si="5"/>
        <v>6049</v>
      </c>
      <c r="I36" s="52"/>
      <c r="J36" s="71">
        <f t="shared" si="0"/>
        <v>100</v>
      </c>
    </row>
    <row r="37" spans="1:10" ht="51.6" customHeight="1">
      <c r="A37" s="28"/>
      <c r="B37" s="28"/>
      <c r="C37" s="35">
        <v>2010</v>
      </c>
      <c r="D37" s="570" t="s">
        <v>396</v>
      </c>
      <c r="E37" s="36">
        <v>1289</v>
      </c>
      <c r="F37" s="36">
        <v>6049</v>
      </c>
      <c r="G37" s="26">
        <f t="shared" ref="G37" si="6">H37</f>
        <v>6049</v>
      </c>
      <c r="H37" s="54">
        <v>6049</v>
      </c>
      <c r="I37" s="36"/>
      <c r="J37" s="37">
        <f t="shared" si="0"/>
        <v>100</v>
      </c>
    </row>
    <row r="38" spans="1:10" ht="40.799999999999997">
      <c r="A38" s="60">
        <v>756</v>
      </c>
      <c r="B38" s="28"/>
      <c r="C38" s="860"/>
      <c r="D38" s="861" t="s">
        <v>31</v>
      </c>
      <c r="E38" s="62">
        <f>E39+E42+E49+E58+E65</f>
        <v>5731821</v>
      </c>
      <c r="F38" s="62">
        <f>F39+F42+F49+F58+F65</f>
        <v>6104761.9800000004</v>
      </c>
      <c r="G38" s="62">
        <f>G39+G42+G49+G58+G65</f>
        <v>6260044.8399999999</v>
      </c>
      <c r="H38" s="62">
        <f>H39+H42+H49+H58+H65</f>
        <v>6260044.8399999999</v>
      </c>
      <c r="I38" s="62"/>
      <c r="J38" s="862">
        <f t="shared" si="0"/>
        <v>102.54363496085065</v>
      </c>
    </row>
    <row r="39" spans="1:10" ht="20.399999999999999">
      <c r="A39" s="28"/>
      <c r="B39" s="56">
        <v>75601</v>
      </c>
      <c r="C39" s="90"/>
      <c r="D39" s="34" t="s">
        <v>32</v>
      </c>
      <c r="E39" s="65">
        <f>E40</f>
        <v>10000</v>
      </c>
      <c r="F39" s="65">
        <f>F40</f>
        <v>10000</v>
      </c>
      <c r="G39" s="91">
        <f>G40+G41</f>
        <v>10692.84</v>
      </c>
      <c r="H39" s="91">
        <f>H40+H41</f>
        <v>10692.84</v>
      </c>
      <c r="I39" s="65"/>
      <c r="J39" s="27">
        <f t="shared" si="0"/>
        <v>106.92840000000001</v>
      </c>
    </row>
    <row r="40" spans="1:10" ht="40.799999999999997">
      <c r="A40" s="28"/>
      <c r="B40" s="28"/>
      <c r="C40" s="38">
        <v>350</v>
      </c>
      <c r="D40" s="47" t="s">
        <v>377</v>
      </c>
      <c r="E40" s="40">
        <v>10000</v>
      </c>
      <c r="F40" s="40">
        <v>10000</v>
      </c>
      <c r="G40" s="26">
        <f t="shared" ref="G40:G67" si="7">H40</f>
        <v>10611.6</v>
      </c>
      <c r="H40" s="31">
        <v>10611.6</v>
      </c>
      <c r="I40" s="40"/>
      <c r="J40" s="27">
        <f t="shared" si="0"/>
        <v>106.11600000000001</v>
      </c>
    </row>
    <row r="41" spans="1:10" ht="20.399999999999999">
      <c r="A41" s="28"/>
      <c r="B41" s="28"/>
      <c r="C41" s="97">
        <v>910</v>
      </c>
      <c r="D41" s="34" t="s">
        <v>35</v>
      </c>
      <c r="E41" s="26"/>
      <c r="F41" s="26"/>
      <c r="G41" s="26">
        <f t="shared" si="7"/>
        <v>81.239999999999995</v>
      </c>
      <c r="H41" s="31">
        <v>81.239999999999995</v>
      </c>
      <c r="I41" s="40"/>
      <c r="J41" s="27"/>
    </row>
    <row r="42" spans="1:10" ht="51">
      <c r="A42" s="28"/>
      <c r="B42" s="56">
        <v>75615</v>
      </c>
      <c r="C42" s="42"/>
      <c r="D42" s="95" t="s">
        <v>33</v>
      </c>
      <c r="E42" s="44">
        <f>SUM(E43:E48)</f>
        <v>939150</v>
      </c>
      <c r="F42" s="44">
        <f>SUM(F43:F48)</f>
        <v>1070400</v>
      </c>
      <c r="G42" s="44">
        <f>SUM(G43:G48)</f>
        <v>1154425.7999999998</v>
      </c>
      <c r="H42" s="96">
        <f>SUM(H43:H48)</f>
        <v>1154425.7999999998</v>
      </c>
      <c r="I42" s="36"/>
      <c r="J42" s="27">
        <f t="shared" si="0"/>
        <v>107.84994394618832</v>
      </c>
    </row>
    <row r="43" spans="1:10" ht="13.8" customHeight="1">
      <c r="A43" s="64"/>
      <c r="B43" s="64"/>
      <c r="C43" s="29">
        <v>310</v>
      </c>
      <c r="D43" s="603" t="s">
        <v>273</v>
      </c>
      <c r="E43" s="65">
        <v>900000</v>
      </c>
      <c r="F43" s="65">
        <v>1020500</v>
      </c>
      <c r="G43" s="26">
        <f t="shared" si="7"/>
        <v>1104171.93</v>
      </c>
      <c r="H43" s="31">
        <v>1104171.93</v>
      </c>
      <c r="I43" s="65"/>
      <c r="J43" s="27">
        <f t="shared" si="0"/>
        <v>108.1991112199902</v>
      </c>
    </row>
    <row r="44" spans="1:10" ht="13.8" customHeight="1">
      <c r="A44" s="28"/>
      <c r="B44" s="28"/>
      <c r="C44" s="97">
        <v>320</v>
      </c>
      <c r="D44" s="603" t="s">
        <v>274</v>
      </c>
      <c r="E44" s="26">
        <v>3000</v>
      </c>
      <c r="F44" s="26">
        <v>750</v>
      </c>
      <c r="G44" s="26">
        <f t="shared" si="7"/>
        <v>750</v>
      </c>
      <c r="H44" s="31">
        <v>750</v>
      </c>
      <c r="I44" s="26"/>
      <c r="J44" s="27">
        <f t="shared" si="0"/>
        <v>100</v>
      </c>
    </row>
    <row r="45" spans="1:10" ht="13.8" customHeight="1">
      <c r="A45" s="28"/>
      <c r="B45" s="28"/>
      <c r="C45" s="97">
        <v>330</v>
      </c>
      <c r="D45" s="603" t="s">
        <v>275</v>
      </c>
      <c r="E45" s="26">
        <v>13100</v>
      </c>
      <c r="F45" s="26">
        <v>16100</v>
      </c>
      <c r="G45" s="26">
        <f t="shared" si="7"/>
        <v>19720.400000000001</v>
      </c>
      <c r="H45" s="31">
        <v>19720.400000000001</v>
      </c>
      <c r="I45" s="26"/>
      <c r="J45" s="27">
        <f t="shared" si="0"/>
        <v>122.48695652173913</v>
      </c>
    </row>
    <row r="46" spans="1:10" ht="20.399999999999999">
      <c r="A46" s="28"/>
      <c r="B46" s="28"/>
      <c r="C46" s="97">
        <v>340</v>
      </c>
      <c r="D46" s="603" t="s">
        <v>276</v>
      </c>
      <c r="E46" s="26">
        <v>20000</v>
      </c>
      <c r="F46" s="26">
        <v>30000</v>
      </c>
      <c r="G46" s="26">
        <f t="shared" si="7"/>
        <v>28586</v>
      </c>
      <c r="H46" s="31">
        <v>28586</v>
      </c>
      <c r="I46" s="26"/>
      <c r="J46" s="27">
        <f t="shared" si="0"/>
        <v>95.286666666666662</v>
      </c>
    </row>
    <row r="47" spans="1:10" ht="20.399999999999999">
      <c r="A47" s="32"/>
      <c r="B47" s="32"/>
      <c r="C47" s="38">
        <v>690</v>
      </c>
      <c r="D47" s="66" t="s">
        <v>391</v>
      </c>
      <c r="E47" s="40">
        <v>50</v>
      </c>
      <c r="F47" s="40">
        <v>50</v>
      </c>
      <c r="G47" s="26">
        <f t="shared" si="7"/>
        <v>58</v>
      </c>
      <c r="H47" s="31">
        <v>58</v>
      </c>
      <c r="I47" s="40"/>
      <c r="J47" s="27">
        <f t="shared" si="0"/>
        <v>115.99999999999999</v>
      </c>
    </row>
    <row r="48" spans="1:10" ht="20.399999999999999">
      <c r="A48" s="28"/>
      <c r="B48" s="28"/>
      <c r="C48" s="97">
        <v>910</v>
      </c>
      <c r="D48" s="34" t="s">
        <v>35</v>
      </c>
      <c r="E48" s="26">
        <v>3000</v>
      </c>
      <c r="F48" s="26">
        <v>3000</v>
      </c>
      <c r="G48" s="26">
        <f t="shared" si="7"/>
        <v>1139.47</v>
      </c>
      <c r="H48" s="31">
        <v>1139.47</v>
      </c>
      <c r="I48" s="40"/>
      <c r="J48" s="27">
        <f t="shared" si="0"/>
        <v>37.982333333333337</v>
      </c>
    </row>
    <row r="49" spans="1:10" ht="51">
      <c r="A49" s="28"/>
      <c r="B49" s="56">
        <v>75616</v>
      </c>
      <c r="C49" s="42"/>
      <c r="D49" s="95" t="s">
        <v>36</v>
      </c>
      <c r="E49" s="44">
        <f>SUM(E50:E57)</f>
        <v>1180000</v>
      </c>
      <c r="F49" s="44">
        <f>SUM(F50:F57)</f>
        <v>1424395.33</v>
      </c>
      <c r="G49" s="44">
        <f>SUM(G50:G57)</f>
        <v>1448918.0799999998</v>
      </c>
      <c r="H49" s="44">
        <f>SUM(H50:H57)</f>
        <v>1448918.0799999998</v>
      </c>
      <c r="I49" s="36"/>
      <c r="J49" s="27">
        <f t="shared" si="0"/>
        <v>101.72162527379247</v>
      </c>
    </row>
    <row r="50" spans="1:10" ht="13.8" customHeight="1">
      <c r="A50" s="28"/>
      <c r="B50" s="28"/>
      <c r="C50" s="80">
        <v>310</v>
      </c>
      <c r="D50" s="603" t="s">
        <v>273</v>
      </c>
      <c r="E50" s="44">
        <v>355000</v>
      </c>
      <c r="F50" s="44">
        <v>485000</v>
      </c>
      <c r="G50" s="26">
        <f t="shared" si="7"/>
        <v>493986.1</v>
      </c>
      <c r="H50" s="94">
        <v>493986.1</v>
      </c>
      <c r="I50" s="36"/>
      <c r="J50" s="27">
        <f t="shared" si="0"/>
        <v>101.85280412371134</v>
      </c>
    </row>
    <row r="51" spans="1:10" ht="13.8" customHeight="1">
      <c r="A51" s="28"/>
      <c r="B51" s="28"/>
      <c r="C51" s="80">
        <v>320</v>
      </c>
      <c r="D51" s="603" t="s">
        <v>274</v>
      </c>
      <c r="E51" s="44">
        <v>480000</v>
      </c>
      <c r="F51" s="44">
        <v>500000</v>
      </c>
      <c r="G51" s="26">
        <f t="shared" si="7"/>
        <v>500654</v>
      </c>
      <c r="H51" s="94">
        <v>500654</v>
      </c>
      <c r="I51" s="36"/>
      <c r="J51" s="27">
        <f t="shared" si="0"/>
        <v>100.13080000000001</v>
      </c>
    </row>
    <row r="52" spans="1:10" ht="13.8" customHeight="1">
      <c r="A52" s="64"/>
      <c r="B52" s="64"/>
      <c r="C52" s="29">
        <v>330</v>
      </c>
      <c r="D52" s="603" t="s">
        <v>275</v>
      </c>
      <c r="E52" s="65">
        <v>36000</v>
      </c>
      <c r="F52" s="65">
        <v>39000</v>
      </c>
      <c r="G52" s="26">
        <f t="shared" si="7"/>
        <v>40585.75</v>
      </c>
      <c r="H52" s="94">
        <v>40585.75</v>
      </c>
      <c r="I52" s="36"/>
      <c r="J52" s="27">
        <f t="shared" si="0"/>
        <v>104.06602564102565</v>
      </c>
    </row>
    <row r="53" spans="1:10" ht="20.399999999999999">
      <c r="A53" s="28"/>
      <c r="B53" s="28"/>
      <c r="C53" s="92">
        <v>340</v>
      </c>
      <c r="D53" s="603" t="s">
        <v>276</v>
      </c>
      <c r="E53" s="93">
        <v>140000</v>
      </c>
      <c r="F53" s="93">
        <v>171000</v>
      </c>
      <c r="G53" s="26">
        <f t="shared" si="7"/>
        <v>189556.59</v>
      </c>
      <c r="H53" s="99">
        <v>189556.59</v>
      </c>
      <c r="I53" s="76"/>
      <c r="J53" s="27">
        <f t="shared" si="0"/>
        <v>110.85180701754386</v>
      </c>
    </row>
    <row r="54" spans="1:10" ht="13.8" customHeight="1">
      <c r="A54" s="64"/>
      <c r="B54" s="64"/>
      <c r="C54" s="29">
        <v>360</v>
      </c>
      <c r="D54" s="98" t="s">
        <v>277</v>
      </c>
      <c r="E54" s="65">
        <v>40000</v>
      </c>
      <c r="F54" s="65">
        <v>20000</v>
      </c>
      <c r="G54" s="26">
        <f t="shared" si="7"/>
        <v>11124</v>
      </c>
      <c r="H54" s="91">
        <v>11124</v>
      </c>
      <c r="I54" s="65"/>
      <c r="J54" s="27">
        <f t="shared" si="0"/>
        <v>55.620000000000005</v>
      </c>
    </row>
    <row r="55" spans="1:10" ht="20.399999999999999">
      <c r="A55" s="32"/>
      <c r="B55" s="32"/>
      <c r="C55" s="38">
        <v>500</v>
      </c>
      <c r="D55" s="66" t="s">
        <v>281</v>
      </c>
      <c r="E55" s="40">
        <v>120000</v>
      </c>
      <c r="F55" s="68">
        <v>200000</v>
      </c>
      <c r="G55" s="26">
        <f t="shared" si="7"/>
        <v>201707.16</v>
      </c>
      <c r="H55" s="100">
        <v>201707.16</v>
      </c>
      <c r="I55" s="101"/>
      <c r="J55" s="27">
        <f t="shared" si="0"/>
        <v>100.85357999999999</v>
      </c>
    </row>
    <row r="56" spans="1:10" ht="20.399999999999999">
      <c r="A56" s="28"/>
      <c r="B56" s="28"/>
      <c r="C56" s="46">
        <v>690</v>
      </c>
      <c r="D56" s="66" t="s">
        <v>391</v>
      </c>
      <c r="E56" s="36">
        <v>4000</v>
      </c>
      <c r="F56" s="36">
        <v>4000</v>
      </c>
      <c r="G56" s="26">
        <f t="shared" si="7"/>
        <v>3768.89</v>
      </c>
      <c r="H56" s="54">
        <v>3768.89</v>
      </c>
      <c r="I56" s="102"/>
      <c r="J56" s="27">
        <f t="shared" si="0"/>
        <v>94.222250000000003</v>
      </c>
    </row>
    <row r="57" spans="1:10" ht="30.6">
      <c r="A57" s="32"/>
      <c r="B57" s="32"/>
      <c r="C57" s="141">
        <v>910</v>
      </c>
      <c r="D57" s="800" t="s">
        <v>278</v>
      </c>
      <c r="E57" s="69">
        <v>5000</v>
      </c>
      <c r="F57" s="69">
        <v>5395.33</v>
      </c>
      <c r="G57" s="26">
        <f t="shared" si="7"/>
        <v>7535.59</v>
      </c>
      <c r="H57" s="70">
        <v>7535.59</v>
      </c>
      <c r="I57" s="414"/>
      <c r="J57" s="71">
        <f t="shared" si="0"/>
        <v>139.66875056762052</v>
      </c>
    </row>
    <row r="58" spans="1:10" ht="30.6">
      <c r="A58" s="28"/>
      <c r="B58" s="56">
        <v>75618</v>
      </c>
      <c r="C58" s="28"/>
      <c r="D58" s="127" t="s">
        <v>39</v>
      </c>
      <c r="E58" s="54">
        <f>SUM(E59:E63)</f>
        <v>127000</v>
      </c>
      <c r="F58" s="54">
        <f>SUM(F59:F64)</f>
        <v>137779.65</v>
      </c>
      <c r="G58" s="54">
        <f>SUM(G59:G64)</f>
        <v>123568.35</v>
      </c>
      <c r="H58" s="54">
        <f>SUM(H59:H64)</f>
        <v>123568.35</v>
      </c>
      <c r="I58" s="36"/>
      <c r="J58" s="37">
        <f t="shared" si="0"/>
        <v>89.685486935117055</v>
      </c>
    </row>
    <row r="59" spans="1:10" s="295" customFormat="1" ht="13.8" customHeight="1">
      <c r="A59" s="298"/>
      <c r="B59" s="298"/>
      <c r="C59" s="554">
        <v>410</v>
      </c>
      <c r="D59" s="233" t="s">
        <v>40</v>
      </c>
      <c r="E59" s="297">
        <v>20000</v>
      </c>
      <c r="F59" s="821">
        <v>22000</v>
      </c>
      <c r="G59" s="26">
        <f t="shared" si="7"/>
        <v>22984</v>
      </c>
      <c r="H59" s="555">
        <v>22984</v>
      </c>
      <c r="I59" s="297"/>
      <c r="J59" s="556">
        <f t="shared" si="0"/>
        <v>104.47272727272727</v>
      </c>
    </row>
    <row r="60" spans="1:10" s="295" customFormat="1" ht="13.8" customHeight="1">
      <c r="A60" s="794"/>
      <c r="B60" s="794"/>
      <c r="C60" s="554">
        <v>460</v>
      </c>
      <c r="D60" s="233" t="s">
        <v>346</v>
      </c>
      <c r="E60" s="821"/>
      <c r="F60" s="821">
        <v>8714</v>
      </c>
      <c r="G60" s="26">
        <f t="shared" si="7"/>
        <v>8714</v>
      </c>
      <c r="H60" s="822">
        <v>8714</v>
      </c>
      <c r="I60" s="821"/>
      <c r="J60" s="556">
        <f t="shared" si="0"/>
        <v>100</v>
      </c>
    </row>
    <row r="61" spans="1:10" ht="20.399999999999999">
      <c r="A61" s="64"/>
      <c r="B61" s="64"/>
      <c r="C61" s="29">
        <v>480</v>
      </c>
      <c r="D61" s="98" t="s">
        <v>282</v>
      </c>
      <c r="E61" s="716">
        <v>100000</v>
      </c>
      <c r="F61" s="717">
        <v>100000</v>
      </c>
      <c r="G61" s="26">
        <f t="shared" si="7"/>
        <v>86784.47</v>
      </c>
      <c r="H61" s="105">
        <v>86784.47</v>
      </c>
      <c r="I61" s="716"/>
      <c r="J61" s="55">
        <f t="shared" si="0"/>
        <v>86.784469999999999</v>
      </c>
    </row>
    <row r="62" spans="1:10" ht="20.399999999999999">
      <c r="A62" s="28"/>
      <c r="B62" s="28"/>
      <c r="C62" s="97">
        <v>490</v>
      </c>
      <c r="D62" s="66" t="s">
        <v>283</v>
      </c>
      <c r="E62" s="26">
        <v>2000</v>
      </c>
      <c r="F62" s="26">
        <v>2000</v>
      </c>
      <c r="G62" s="26">
        <f t="shared" si="7"/>
        <v>2020.97</v>
      </c>
      <c r="H62" s="31">
        <v>2020.97</v>
      </c>
      <c r="I62" s="26"/>
      <c r="J62" s="27">
        <f t="shared" si="0"/>
        <v>101.0485</v>
      </c>
    </row>
    <row r="63" spans="1:10" ht="30.6">
      <c r="A63" s="28"/>
      <c r="B63" s="28"/>
      <c r="C63" s="97">
        <v>690</v>
      </c>
      <c r="D63" s="66" t="s">
        <v>390</v>
      </c>
      <c r="E63" s="26">
        <v>5000</v>
      </c>
      <c r="F63" s="26">
        <v>5000</v>
      </c>
      <c r="G63" s="26">
        <f t="shared" si="7"/>
        <v>3000</v>
      </c>
      <c r="H63" s="31">
        <v>3000</v>
      </c>
      <c r="I63" s="26"/>
      <c r="J63" s="27">
        <f t="shared" si="0"/>
        <v>60</v>
      </c>
    </row>
    <row r="64" spans="1:10" ht="30.6">
      <c r="A64" s="28"/>
      <c r="B64" s="28"/>
      <c r="C64" s="718">
        <v>910</v>
      </c>
      <c r="D64" s="800" t="s">
        <v>278</v>
      </c>
      <c r="E64" s="26"/>
      <c r="F64" s="26">
        <v>65.650000000000006</v>
      </c>
      <c r="G64" s="26">
        <f t="shared" si="7"/>
        <v>64.91</v>
      </c>
      <c r="H64" s="31">
        <v>64.91</v>
      </c>
      <c r="I64" s="26"/>
      <c r="J64" s="27">
        <f t="shared" si="0"/>
        <v>98.872810357958869</v>
      </c>
    </row>
    <row r="65" spans="1:10" ht="19.95" customHeight="1">
      <c r="A65" s="28"/>
      <c r="B65" s="56">
        <v>75621</v>
      </c>
      <c r="C65" s="90"/>
      <c r="D65" s="108" t="s">
        <v>42</v>
      </c>
      <c r="E65" s="26">
        <f>SUM(E66:E67)</f>
        <v>3475671</v>
      </c>
      <c r="F65" s="26">
        <f>SUM(F66:F67)</f>
        <v>3462187</v>
      </c>
      <c r="G65" s="26">
        <f>SUM(G66:G67)</f>
        <v>3522439.77</v>
      </c>
      <c r="H65" s="31">
        <f>G65</f>
        <v>3522439.77</v>
      </c>
      <c r="I65" s="26"/>
      <c r="J65" s="27">
        <f t="shared" si="0"/>
        <v>101.74030952112061</v>
      </c>
    </row>
    <row r="66" spans="1:10" ht="20.399999999999999">
      <c r="A66" s="28"/>
      <c r="B66" s="28"/>
      <c r="C66" s="97">
        <v>10</v>
      </c>
      <c r="D66" s="34" t="s">
        <v>32</v>
      </c>
      <c r="E66" s="26">
        <v>3424061</v>
      </c>
      <c r="F66" s="26">
        <v>3437577</v>
      </c>
      <c r="G66" s="26">
        <f t="shared" si="7"/>
        <v>3495959</v>
      </c>
      <c r="H66" s="31">
        <v>3495959</v>
      </c>
      <c r="I66" s="26"/>
      <c r="J66" s="27">
        <f t="shared" si="0"/>
        <v>101.69834741156343</v>
      </c>
    </row>
    <row r="67" spans="1:10" ht="20.399999999999999">
      <c r="A67" s="28"/>
      <c r="B67" s="32"/>
      <c r="C67" s="38">
        <v>20</v>
      </c>
      <c r="D67" s="109" t="s">
        <v>348</v>
      </c>
      <c r="E67" s="40">
        <v>51610</v>
      </c>
      <c r="F67" s="40">
        <v>24610</v>
      </c>
      <c r="G67" s="26">
        <f t="shared" si="7"/>
        <v>26480.77</v>
      </c>
      <c r="H67" s="31">
        <v>26480.77</v>
      </c>
      <c r="I67" s="101"/>
      <c r="J67" s="27">
        <f t="shared" si="0"/>
        <v>107.60166598943519</v>
      </c>
    </row>
    <row r="68" spans="1:10" s="295" customFormat="1">
      <c r="A68" s="299">
        <v>758</v>
      </c>
      <c r="B68" s="298"/>
      <c r="C68" s="298"/>
      <c r="D68" s="134" t="s">
        <v>43</v>
      </c>
      <c r="E68" s="784">
        <f>E69+E71+E73</f>
        <v>7768181</v>
      </c>
      <c r="F68" s="784">
        <f>F69+F71+F73</f>
        <v>7799807.4800000004</v>
      </c>
      <c r="G68" s="784">
        <f>G69+G71+G73</f>
        <v>7800259.7800000003</v>
      </c>
      <c r="H68" s="784">
        <f>H69+H71+H73</f>
        <v>7792784.2599999998</v>
      </c>
      <c r="I68" s="784">
        <f>I69+I71+I73</f>
        <v>7475.52</v>
      </c>
      <c r="J68" s="791">
        <f t="shared" si="0"/>
        <v>100.0057988610765</v>
      </c>
    </row>
    <row r="69" spans="1:10" ht="20.399999999999999">
      <c r="A69" s="64"/>
      <c r="B69" s="104">
        <v>75801</v>
      </c>
      <c r="C69" s="84"/>
      <c r="D69" s="85" t="s">
        <v>44</v>
      </c>
      <c r="E69" s="110">
        <f>E70</f>
        <v>4911402</v>
      </c>
      <c r="F69" s="110">
        <f>F70</f>
        <v>4851547</v>
      </c>
      <c r="G69" s="87">
        <f>G70</f>
        <v>4851547</v>
      </c>
      <c r="H69" s="105">
        <f>G69</f>
        <v>4851547</v>
      </c>
      <c r="I69" s="50"/>
      <c r="J69" s="27">
        <f t="shared" si="0"/>
        <v>100</v>
      </c>
    </row>
    <row r="70" spans="1:10" s="295" customFormat="1">
      <c r="A70" s="298"/>
      <c r="B70" s="298"/>
      <c r="C70" s="548">
        <v>2920</v>
      </c>
      <c r="D70" s="327" t="s">
        <v>45</v>
      </c>
      <c r="E70" s="801">
        <v>4911402</v>
      </c>
      <c r="F70" s="801">
        <v>4851547</v>
      </c>
      <c r="G70" s="26">
        <f t="shared" ref="G70" si="8">H70</f>
        <v>4851547</v>
      </c>
      <c r="H70" s="802">
        <v>4851547</v>
      </c>
      <c r="I70" s="303"/>
      <c r="J70" s="797">
        <f t="shared" si="0"/>
        <v>100</v>
      </c>
    </row>
    <row r="71" spans="1:10" ht="20.399999999999999">
      <c r="A71" s="28"/>
      <c r="B71" s="56">
        <v>75807</v>
      </c>
      <c r="C71" s="90"/>
      <c r="D71" s="34" t="s">
        <v>46</v>
      </c>
      <c r="E71" s="106">
        <f>E72</f>
        <v>2805479</v>
      </c>
      <c r="F71" s="106">
        <f>F72</f>
        <v>2805479</v>
      </c>
      <c r="G71" s="36">
        <f>G72</f>
        <v>2805479</v>
      </c>
      <c r="H71" s="107">
        <f>G71</f>
        <v>2805479</v>
      </c>
      <c r="I71" s="26"/>
      <c r="J71" s="27">
        <f t="shared" ref="J71:J131" si="9">$G71/$F71*100</f>
        <v>100</v>
      </c>
    </row>
    <row r="72" spans="1:10" ht="13.95" customHeight="1">
      <c r="A72" s="28"/>
      <c r="B72" s="28"/>
      <c r="C72" s="111">
        <v>2920</v>
      </c>
      <c r="D72" s="34" t="s">
        <v>45</v>
      </c>
      <c r="E72" s="106">
        <v>2805479</v>
      </c>
      <c r="F72" s="106">
        <v>2805479</v>
      </c>
      <c r="G72" s="26">
        <f t="shared" ref="G72" si="10">H72</f>
        <v>2805479</v>
      </c>
      <c r="H72" s="107">
        <v>2805479</v>
      </c>
      <c r="I72" s="26"/>
      <c r="J72" s="27">
        <f t="shared" si="9"/>
        <v>100</v>
      </c>
    </row>
    <row r="73" spans="1:10" s="295" customFormat="1">
      <c r="A73" s="803"/>
      <c r="B73" s="804">
        <v>75814</v>
      </c>
      <c r="C73" s="805"/>
      <c r="D73" s="806" t="s">
        <v>47</v>
      </c>
      <c r="E73" s="296">
        <f>SUM(E74:E80)</f>
        <v>51300</v>
      </c>
      <c r="F73" s="296">
        <f>SUM(F74:F80)</f>
        <v>142781.47999999998</v>
      </c>
      <c r="G73" s="296">
        <f>SUM(G74:G80)</f>
        <v>143233.77999999997</v>
      </c>
      <c r="H73" s="296">
        <f>SUM(H74:H80)</f>
        <v>135758.25999999998</v>
      </c>
      <c r="I73" s="296">
        <f>SUM(I74:I80)</f>
        <v>7475.52</v>
      </c>
      <c r="J73" s="807">
        <f t="shared" si="9"/>
        <v>100.31677777818243</v>
      </c>
    </row>
    <row r="74" spans="1:10" ht="22.2" customHeight="1">
      <c r="A74" s="28"/>
      <c r="B74" s="28"/>
      <c r="C74" s="46">
        <v>920</v>
      </c>
      <c r="D74" s="57" t="s">
        <v>397</v>
      </c>
      <c r="E74" s="36">
        <v>51300</v>
      </c>
      <c r="F74" s="36">
        <v>51300</v>
      </c>
      <c r="G74" s="26">
        <f t="shared" ref="G74" si="11">H74</f>
        <v>51581.08</v>
      </c>
      <c r="H74" s="54">
        <v>51581.08</v>
      </c>
      <c r="I74" s="36"/>
      <c r="J74" s="37">
        <f t="shared" si="9"/>
        <v>100.5479142300195</v>
      </c>
    </row>
    <row r="75" spans="1:10" ht="40.799999999999997" customHeight="1">
      <c r="A75" s="28"/>
      <c r="B75" s="28"/>
      <c r="C75" s="46">
        <v>970</v>
      </c>
      <c r="D75" s="580" t="s">
        <v>398</v>
      </c>
      <c r="E75" s="36"/>
      <c r="F75" s="36">
        <v>21154</v>
      </c>
      <c r="G75" s="967">
        <f t="shared" ref="G75:G78" si="12">H75</f>
        <v>21153.8</v>
      </c>
      <c r="H75" s="54">
        <v>21153.8</v>
      </c>
      <c r="I75" s="36"/>
      <c r="J75" s="37">
        <f t="shared" si="9"/>
        <v>99.99905455233052</v>
      </c>
    </row>
    <row r="76" spans="1:10" ht="40.799999999999997">
      <c r="A76" s="28"/>
      <c r="B76" s="28"/>
      <c r="C76" s="46">
        <v>970</v>
      </c>
      <c r="D76" s="966" t="s">
        <v>406</v>
      </c>
      <c r="E76" s="36"/>
      <c r="F76" s="36">
        <v>1807</v>
      </c>
      <c r="G76" s="967">
        <f t="shared" si="12"/>
        <v>1806.62</v>
      </c>
      <c r="H76" s="54">
        <v>1806.62</v>
      </c>
      <c r="I76" s="36"/>
      <c r="J76" s="37">
        <f t="shared" si="9"/>
        <v>99.97897066961815</v>
      </c>
    </row>
    <row r="77" spans="1:10" ht="32.4" customHeight="1">
      <c r="A77" s="28"/>
      <c r="B77" s="28"/>
      <c r="C77" s="46">
        <v>970</v>
      </c>
      <c r="D77" s="966" t="s">
        <v>399</v>
      </c>
      <c r="E77" s="36"/>
      <c r="F77" s="36">
        <v>786</v>
      </c>
      <c r="G77" s="967">
        <f t="shared" ref="G77" si="13">H77</f>
        <v>786.4</v>
      </c>
      <c r="H77" s="54">
        <v>786.4</v>
      </c>
      <c r="I77" s="36"/>
      <c r="J77" s="37">
        <f t="shared" si="9"/>
        <v>100.05089058524173</v>
      </c>
    </row>
    <row r="78" spans="1:10" ht="32.4" customHeight="1">
      <c r="A78" s="28"/>
      <c r="B78" s="28"/>
      <c r="C78" s="46">
        <v>970</v>
      </c>
      <c r="D78" s="966" t="s">
        <v>400</v>
      </c>
      <c r="E78" s="36"/>
      <c r="F78" s="36"/>
      <c r="G78" s="967">
        <f t="shared" si="12"/>
        <v>171.4</v>
      </c>
      <c r="H78" s="54">
        <v>171.4</v>
      </c>
      <c r="I78" s="36"/>
      <c r="J78" s="37"/>
    </row>
    <row r="79" spans="1:10" ht="40.799999999999997">
      <c r="A79" s="28"/>
      <c r="B79" s="28"/>
      <c r="C79" s="46">
        <v>2030</v>
      </c>
      <c r="D79" s="808" t="s">
        <v>356</v>
      </c>
      <c r="E79" s="36"/>
      <c r="F79" s="54">
        <v>60258.96</v>
      </c>
      <c r="G79" s="36">
        <f>H79</f>
        <v>60258.96</v>
      </c>
      <c r="H79" s="54">
        <v>60258.96</v>
      </c>
      <c r="I79" s="36"/>
      <c r="J79" s="37">
        <f t="shared" si="9"/>
        <v>100</v>
      </c>
    </row>
    <row r="80" spans="1:10" ht="51">
      <c r="A80" s="28"/>
      <c r="B80" s="28"/>
      <c r="C80" s="46">
        <v>6330</v>
      </c>
      <c r="D80" s="808" t="s">
        <v>357</v>
      </c>
      <c r="E80" s="36"/>
      <c r="F80" s="36">
        <v>7475.52</v>
      </c>
      <c r="G80" s="36">
        <f>I80</f>
        <v>7475.52</v>
      </c>
      <c r="H80" s="54"/>
      <c r="I80" s="36">
        <v>7475.52</v>
      </c>
      <c r="J80" s="37">
        <f t="shared" si="9"/>
        <v>100</v>
      </c>
    </row>
    <row r="81" spans="1:10" ht="13.95" customHeight="1">
      <c r="A81" s="576">
        <v>801</v>
      </c>
      <c r="B81" s="82"/>
      <c r="C81" s="82"/>
      <c r="D81" s="577" t="s">
        <v>48</v>
      </c>
      <c r="E81" s="578">
        <f>E82+E86+E88+E92+E96+E99</f>
        <v>194450</v>
      </c>
      <c r="F81" s="578">
        <f>F82+F86+F88+F92+F96+F99</f>
        <v>646793</v>
      </c>
      <c r="G81" s="578">
        <f>G82+G86+G88+G92+G96+G99</f>
        <v>629739.99</v>
      </c>
      <c r="H81" s="578">
        <f>H82+H86+H88+H92+H96+H99</f>
        <v>529739.99</v>
      </c>
      <c r="I81" s="578">
        <f>I82+I86+I88+I92+I96+I99</f>
        <v>100000</v>
      </c>
      <c r="J81" s="579">
        <f>$G81/$F81*100</f>
        <v>97.363451676193165</v>
      </c>
    </row>
    <row r="82" spans="1:10" ht="15" customHeight="1">
      <c r="A82" s="28"/>
      <c r="B82" s="56">
        <v>80101</v>
      </c>
      <c r="C82" s="28"/>
      <c r="D82" s="103" t="s">
        <v>49</v>
      </c>
      <c r="E82" s="36"/>
      <c r="F82" s="36">
        <f>SUM(F83:F85)</f>
        <v>147178</v>
      </c>
      <c r="G82" s="36">
        <f>SUM(G83:G85)</f>
        <v>146685.33000000002</v>
      </c>
      <c r="H82" s="54">
        <f>SUM(H83:H85)</f>
        <v>46685.33</v>
      </c>
      <c r="I82" s="54">
        <f>SUM(I83:I85)</f>
        <v>100000</v>
      </c>
      <c r="J82" s="37">
        <f t="shared" si="9"/>
        <v>99.665255676799532</v>
      </c>
    </row>
    <row r="83" spans="1:10" ht="40.799999999999997">
      <c r="A83" s="28"/>
      <c r="B83" s="28"/>
      <c r="C83" s="118">
        <v>2010</v>
      </c>
      <c r="D83" s="119" t="s">
        <v>402</v>
      </c>
      <c r="E83" s="36"/>
      <c r="F83" s="36">
        <v>27178</v>
      </c>
      <c r="G83" s="36">
        <f>H83</f>
        <v>26685.33</v>
      </c>
      <c r="H83" s="54">
        <v>26685.33</v>
      </c>
      <c r="I83" s="36"/>
      <c r="J83" s="37">
        <f t="shared" si="9"/>
        <v>98.187247038045484</v>
      </c>
    </row>
    <row r="84" spans="1:10" ht="51">
      <c r="A84" s="64"/>
      <c r="B84" s="28"/>
      <c r="C84" s="118">
        <v>2030</v>
      </c>
      <c r="D84" s="737" t="s">
        <v>401</v>
      </c>
      <c r="E84" s="36"/>
      <c r="F84" s="714">
        <v>20000</v>
      </c>
      <c r="G84" s="36">
        <f>H84</f>
        <v>20000</v>
      </c>
      <c r="H84" s="74">
        <v>20000</v>
      </c>
      <c r="I84" s="117"/>
      <c r="J84" s="37">
        <f t="shared" si="9"/>
        <v>100</v>
      </c>
    </row>
    <row r="85" spans="1:10" ht="30.6">
      <c r="A85" s="64"/>
      <c r="B85" s="28"/>
      <c r="C85" s="118">
        <v>6330</v>
      </c>
      <c r="D85" s="808" t="s">
        <v>347</v>
      </c>
      <c r="E85" s="36"/>
      <c r="F85" s="714">
        <v>100000</v>
      </c>
      <c r="G85" s="36">
        <f>H85+I85</f>
        <v>100000</v>
      </c>
      <c r="H85" s="74"/>
      <c r="I85" s="117">
        <v>100000</v>
      </c>
      <c r="J85" s="37">
        <f t="shared" si="9"/>
        <v>100</v>
      </c>
    </row>
    <row r="86" spans="1:10" ht="20.399999999999999">
      <c r="A86" s="120"/>
      <c r="B86" s="56">
        <v>80103</v>
      </c>
      <c r="C86" s="114"/>
      <c r="D86" s="57" t="s">
        <v>50</v>
      </c>
      <c r="E86" s="631"/>
      <c r="F86" s="719">
        <f>F87</f>
        <v>108230</v>
      </c>
      <c r="G86" s="87">
        <f>H86</f>
        <v>108230</v>
      </c>
      <c r="H86" s="121">
        <f>H87</f>
        <v>108230</v>
      </c>
      <c r="I86" s="117"/>
      <c r="J86" s="37">
        <f t="shared" si="9"/>
        <v>100</v>
      </c>
    </row>
    <row r="87" spans="1:10" ht="30.6">
      <c r="A87" s="114"/>
      <c r="B87" s="114"/>
      <c r="C87" s="46">
        <v>2030</v>
      </c>
      <c r="D87" s="122" t="s">
        <v>51</v>
      </c>
      <c r="E87" s="115"/>
      <c r="F87" s="116">
        <v>108230</v>
      </c>
      <c r="G87" s="87">
        <f>H87</f>
        <v>108230</v>
      </c>
      <c r="H87" s="116">
        <v>108230</v>
      </c>
      <c r="I87" s="117"/>
      <c r="J87" s="37">
        <f t="shared" si="9"/>
        <v>100</v>
      </c>
    </row>
    <row r="88" spans="1:10" s="295" customFormat="1" ht="13.95" customHeight="1">
      <c r="A88" s="794"/>
      <c r="B88" s="88">
        <v>80104</v>
      </c>
      <c r="C88" s="298"/>
      <c r="D88" s="233" t="s">
        <v>52</v>
      </c>
      <c r="E88" s="811">
        <f>SUM(E89:E91)</f>
        <v>75000</v>
      </c>
      <c r="F88" s="456">
        <f>SUM(F89:F91)</f>
        <v>143500</v>
      </c>
      <c r="G88" s="456">
        <f>SUM(G89:G91)</f>
        <v>120165.5</v>
      </c>
      <c r="H88" s="456">
        <f>SUM(H89:H91)</f>
        <v>120165.5</v>
      </c>
      <c r="I88" s="456"/>
      <c r="J88" s="812">
        <f t="shared" si="9"/>
        <v>83.739024390243898</v>
      </c>
    </row>
    <row r="89" spans="1:10" ht="20.399999999999999">
      <c r="A89" s="64"/>
      <c r="B89" s="64"/>
      <c r="C89" s="29">
        <v>660</v>
      </c>
      <c r="D89" s="66" t="s">
        <v>284</v>
      </c>
      <c r="E89" s="65">
        <v>20000</v>
      </c>
      <c r="F89" s="65">
        <v>20000</v>
      </c>
      <c r="G89" s="87">
        <f t="shared" ref="G89:G102" si="14">H89</f>
        <v>12277</v>
      </c>
      <c r="H89" s="31">
        <v>12277</v>
      </c>
      <c r="I89" s="65"/>
      <c r="J89" s="27">
        <f t="shared" si="9"/>
        <v>61.384999999999998</v>
      </c>
    </row>
    <row r="90" spans="1:10" ht="30.6">
      <c r="A90" s="28"/>
      <c r="B90" s="28"/>
      <c r="C90" s="97">
        <v>670</v>
      </c>
      <c r="D90" s="123" t="s">
        <v>285</v>
      </c>
      <c r="E90" s="26">
        <v>55000</v>
      </c>
      <c r="F90" s="26">
        <v>55000</v>
      </c>
      <c r="G90" s="87">
        <f t="shared" si="14"/>
        <v>39388.5</v>
      </c>
      <c r="H90" s="31">
        <v>39388.5</v>
      </c>
      <c r="I90" s="26"/>
      <c r="J90" s="27">
        <f t="shared" si="9"/>
        <v>71.615454545454554</v>
      </c>
    </row>
    <row r="91" spans="1:10" ht="30.6">
      <c r="A91" s="114"/>
      <c r="B91" s="114"/>
      <c r="C91" s="29">
        <v>2030</v>
      </c>
      <c r="D91" s="122" t="s">
        <v>51</v>
      </c>
      <c r="E91" s="115"/>
      <c r="F91" s="116">
        <v>68500</v>
      </c>
      <c r="G91" s="87">
        <f t="shared" si="14"/>
        <v>68500</v>
      </c>
      <c r="H91" s="116">
        <v>68500</v>
      </c>
      <c r="I91" s="117"/>
      <c r="J91" s="37">
        <f t="shared" si="9"/>
        <v>100</v>
      </c>
    </row>
    <row r="92" spans="1:10" s="295" customFormat="1" ht="15.6" customHeight="1">
      <c r="A92" s="298"/>
      <c r="B92" s="88">
        <v>80106</v>
      </c>
      <c r="C92" s="798"/>
      <c r="D92" s="233" t="s">
        <v>53</v>
      </c>
      <c r="E92" s="809">
        <f>SUM(E93:E95)</f>
        <v>14450</v>
      </c>
      <c r="F92" s="809">
        <f>SUM(F93:F95)</f>
        <v>87060</v>
      </c>
      <c r="G92" s="810">
        <f>SUM(G93:G95)</f>
        <v>87709</v>
      </c>
      <c r="H92" s="809">
        <f>SUM(H93:H95)</f>
        <v>87709</v>
      </c>
      <c r="I92" s="799"/>
      <c r="J92" s="797">
        <f t="shared" si="9"/>
        <v>100.74546289915001</v>
      </c>
    </row>
    <row r="93" spans="1:10" ht="30.6">
      <c r="A93" s="722"/>
      <c r="B93" s="722"/>
      <c r="C93" s="723">
        <v>660</v>
      </c>
      <c r="D93" s="572" t="s">
        <v>287</v>
      </c>
      <c r="E93" s="724">
        <v>10450</v>
      </c>
      <c r="F93" s="724">
        <v>10450</v>
      </c>
      <c r="G93" s="876">
        <f t="shared" si="14"/>
        <v>11761</v>
      </c>
      <c r="H93" s="877">
        <v>11761</v>
      </c>
      <c r="I93" s="724"/>
      <c r="J93" s="725">
        <f t="shared" si="9"/>
        <v>112.54545454545455</v>
      </c>
    </row>
    <row r="94" spans="1:10" ht="30.6">
      <c r="A94" s="722"/>
      <c r="B94" s="722"/>
      <c r="C94" s="723">
        <v>660</v>
      </c>
      <c r="D94" s="572" t="s">
        <v>286</v>
      </c>
      <c r="E94" s="724">
        <v>4000</v>
      </c>
      <c r="F94" s="724">
        <v>4000</v>
      </c>
      <c r="G94" s="876">
        <f t="shared" si="14"/>
        <v>3338</v>
      </c>
      <c r="H94" s="877">
        <v>3338</v>
      </c>
      <c r="I94" s="724"/>
      <c r="J94" s="725">
        <f t="shared" si="9"/>
        <v>83.45</v>
      </c>
    </row>
    <row r="95" spans="1:10" ht="30.6">
      <c r="A95" s="114"/>
      <c r="B95" s="114"/>
      <c r="C95" s="29">
        <v>2030</v>
      </c>
      <c r="D95" s="122" t="s">
        <v>51</v>
      </c>
      <c r="E95" s="115"/>
      <c r="F95" s="116">
        <v>72610</v>
      </c>
      <c r="G95" s="87">
        <f t="shared" si="14"/>
        <v>72610</v>
      </c>
      <c r="H95" s="116">
        <v>72610</v>
      </c>
      <c r="I95" s="117"/>
      <c r="J95" s="37">
        <f t="shared" si="9"/>
        <v>100</v>
      </c>
    </row>
    <row r="96" spans="1:10" s="295" customFormat="1" ht="15" customHeight="1">
      <c r="A96" s="298"/>
      <c r="B96" s="88">
        <v>80110</v>
      </c>
      <c r="C96" s="298"/>
      <c r="D96" s="233" t="s">
        <v>222</v>
      </c>
      <c r="E96" s="297"/>
      <c r="F96" s="297">
        <f>SUM(F97:F98)</f>
        <v>37825</v>
      </c>
      <c r="G96" s="297">
        <f>SUM(G97:G98)</f>
        <v>35526.160000000003</v>
      </c>
      <c r="H96" s="555">
        <f>SUM(H97:H98)</f>
        <v>35526.160000000003</v>
      </c>
      <c r="I96" s="297"/>
      <c r="J96" s="556">
        <f t="shared" si="9"/>
        <v>93.922432253800409</v>
      </c>
    </row>
    <row r="97" spans="1:10" ht="40.799999999999997">
      <c r="A97" s="28"/>
      <c r="B97" s="28"/>
      <c r="C97" s="118">
        <v>2010</v>
      </c>
      <c r="D97" s="119" t="s">
        <v>402</v>
      </c>
      <c r="E97" s="36"/>
      <c r="F97" s="36">
        <v>25825</v>
      </c>
      <c r="G97" s="87">
        <f t="shared" si="14"/>
        <v>23526.16</v>
      </c>
      <c r="H97" s="54">
        <v>23526.16</v>
      </c>
      <c r="I97" s="36"/>
      <c r="J97" s="37">
        <f t="shared" si="9"/>
        <v>91.098393030009689</v>
      </c>
    </row>
    <row r="98" spans="1:10" ht="51">
      <c r="A98" s="64"/>
      <c r="B98" s="64"/>
      <c r="C98" s="721">
        <v>2030</v>
      </c>
      <c r="D98" s="737" t="s">
        <v>401</v>
      </c>
      <c r="E98" s="36"/>
      <c r="F98" s="715">
        <v>12000</v>
      </c>
      <c r="G98" s="87">
        <f t="shared" si="14"/>
        <v>12000</v>
      </c>
      <c r="H98" s="74">
        <v>12000</v>
      </c>
      <c r="I98" s="36"/>
      <c r="J98" s="37">
        <f t="shared" si="9"/>
        <v>100</v>
      </c>
    </row>
    <row r="99" spans="1:10" s="295" customFormat="1">
      <c r="A99" s="794"/>
      <c r="B99" s="300">
        <v>80148</v>
      </c>
      <c r="C99" s="329"/>
      <c r="D99" s="818" t="s">
        <v>54</v>
      </c>
      <c r="E99" s="796">
        <f>SUM(E100:E102)</f>
        <v>105000</v>
      </c>
      <c r="F99" s="819">
        <f>SUM(F100:F102)</f>
        <v>123000</v>
      </c>
      <c r="G99" s="789">
        <f>SUM(G100:G102)</f>
        <v>131424</v>
      </c>
      <c r="H99" s="879">
        <f>SUM(H100:H102)</f>
        <v>131424</v>
      </c>
      <c r="I99" s="820"/>
      <c r="J99" s="785">
        <f t="shared" si="9"/>
        <v>106.84878048780489</v>
      </c>
    </row>
    <row r="100" spans="1:10" ht="30.6">
      <c r="A100" s="28"/>
      <c r="B100" s="28"/>
      <c r="C100" s="97">
        <v>670</v>
      </c>
      <c r="D100" s="123" t="s">
        <v>288</v>
      </c>
      <c r="E100" s="26">
        <v>15000</v>
      </c>
      <c r="F100" s="26">
        <v>18000</v>
      </c>
      <c r="G100" s="87">
        <f t="shared" si="14"/>
        <v>18020</v>
      </c>
      <c r="H100" s="31">
        <v>18020</v>
      </c>
      <c r="I100" s="26"/>
      <c r="J100" s="27">
        <f t="shared" si="9"/>
        <v>100.1111111111111</v>
      </c>
    </row>
    <row r="101" spans="1:10" ht="30.6">
      <c r="A101" s="726"/>
      <c r="B101" s="726"/>
      <c r="C101" s="727">
        <v>830</v>
      </c>
      <c r="D101" s="572" t="s">
        <v>290</v>
      </c>
      <c r="E101" s="729">
        <v>60000</v>
      </c>
      <c r="F101" s="729">
        <v>71000</v>
      </c>
      <c r="G101" s="87">
        <f t="shared" si="14"/>
        <v>77286.5</v>
      </c>
      <c r="H101" s="878">
        <v>77286.5</v>
      </c>
      <c r="I101" s="729"/>
      <c r="J101" s="725">
        <f t="shared" si="9"/>
        <v>108.85422535211266</v>
      </c>
    </row>
    <row r="102" spans="1:10" ht="30.6">
      <c r="A102" s="726"/>
      <c r="B102" s="726"/>
      <c r="C102" s="727">
        <v>830</v>
      </c>
      <c r="D102" s="728" t="s">
        <v>289</v>
      </c>
      <c r="E102" s="729">
        <v>30000</v>
      </c>
      <c r="F102" s="729">
        <v>34000</v>
      </c>
      <c r="G102" s="87">
        <f t="shared" si="14"/>
        <v>36117.5</v>
      </c>
      <c r="H102" s="878">
        <v>36117.5</v>
      </c>
      <c r="I102" s="729"/>
      <c r="J102" s="730">
        <f t="shared" si="9"/>
        <v>106.22794117647058</v>
      </c>
    </row>
    <row r="103" spans="1:10" s="295" customFormat="1" ht="13.95" customHeight="1">
      <c r="A103" s="299">
        <v>852</v>
      </c>
      <c r="B103" s="298"/>
      <c r="C103" s="298"/>
      <c r="D103" s="880" t="s">
        <v>55</v>
      </c>
      <c r="E103" s="881">
        <f>E109+E114+E117+E119+E121+E124</f>
        <v>1544000</v>
      </c>
      <c r="F103" s="881">
        <f>F104+F106+F109+F114+F117+F119+F121+F124</f>
        <v>5577665</v>
      </c>
      <c r="G103" s="881">
        <f>G104+G109+G114+G117+G119+G121+G124+G106</f>
        <v>5576884.5999999996</v>
      </c>
      <c r="H103" s="881">
        <f>H104+H109+H114+H117+H119+H121+H124+H106</f>
        <v>5576884.5999999996</v>
      </c>
      <c r="I103" s="881"/>
      <c r="J103" s="882">
        <f>$G103/$F103*100</f>
        <v>99.986008482043999</v>
      </c>
    </row>
    <row r="104" spans="1:10" s="295" customFormat="1">
      <c r="A104" s="608"/>
      <c r="B104" s="608">
        <v>85206</v>
      </c>
      <c r="C104" s="609"/>
      <c r="D104" s="89" t="s">
        <v>56</v>
      </c>
      <c r="E104" s="610"/>
      <c r="F104" s="612">
        <f>F105</f>
        <v>11400</v>
      </c>
      <c r="G104" s="612">
        <f>G105</f>
        <v>11400</v>
      </c>
      <c r="H104" s="612">
        <f>H105</f>
        <v>11400</v>
      </c>
      <c r="I104" s="611"/>
      <c r="J104" s="968">
        <f t="shared" ref="J104" si="15">$G104/$F104*100</f>
        <v>100</v>
      </c>
    </row>
    <row r="105" spans="1:10" ht="30.6">
      <c r="A105" s="28"/>
      <c r="B105" s="28"/>
      <c r="C105" s="35">
        <v>2030</v>
      </c>
      <c r="D105" s="591" t="s">
        <v>359</v>
      </c>
      <c r="E105" s="36"/>
      <c r="F105" s="36">
        <v>11400</v>
      </c>
      <c r="G105" s="36">
        <f t="shared" ref="G105" si="16">H105</f>
        <v>11400</v>
      </c>
      <c r="H105" s="54">
        <v>11400</v>
      </c>
      <c r="I105" s="36"/>
      <c r="J105" s="37">
        <f t="shared" si="9"/>
        <v>100</v>
      </c>
    </row>
    <row r="106" spans="1:10">
      <c r="A106" s="608"/>
      <c r="B106" s="608">
        <v>85211</v>
      </c>
      <c r="C106" s="609"/>
      <c r="D106" s="604" t="s">
        <v>293</v>
      </c>
      <c r="E106" s="610"/>
      <c r="F106" s="612">
        <f>F107+F108</f>
        <v>3469953</v>
      </c>
      <c r="G106" s="612">
        <f>G107+G108</f>
        <v>3469749.0500000003</v>
      </c>
      <c r="H106" s="612">
        <f>H107+H108</f>
        <v>3469749.0500000003</v>
      </c>
      <c r="I106" s="611"/>
      <c r="J106" s="732">
        <f t="shared" ref="J106:J108" si="17">$G106/$F106*100</f>
        <v>99.994122398776014</v>
      </c>
    </row>
    <row r="107" spans="1:10" ht="13.95" customHeight="1">
      <c r="A107" s="298"/>
      <c r="B107" s="298"/>
      <c r="C107" s="554">
        <v>920</v>
      </c>
      <c r="D107" s="327" t="s">
        <v>244</v>
      </c>
      <c r="E107" s="297"/>
      <c r="F107" s="87">
        <v>20</v>
      </c>
      <c r="G107" s="87">
        <f t="shared" ref="G107:G108" si="18">H107</f>
        <v>9.49</v>
      </c>
      <c r="H107" s="555">
        <v>9.49</v>
      </c>
      <c r="I107" s="297"/>
      <c r="J107" s="556">
        <f t="shared" si="9"/>
        <v>47.45</v>
      </c>
    </row>
    <row r="108" spans="1:10" ht="70.8" customHeight="1">
      <c r="A108" s="605"/>
      <c r="B108" s="605"/>
      <c r="C108" s="46">
        <v>2060</v>
      </c>
      <c r="D108" s="119" t="s">
        <v>403</v>
      </c>
      <c r="E108" s="606"/>
      <c r="F108" s="607">
        <v>3469933</v>
      </c>
      <c r="G108" s="87">
        <f t="shared" si="18"/>
        <v>3469739.56</v>
      </c>
      <c r="H108" s="731">
        <v>3469739.56</v>
      </c>
      <c r="I108" s="302"/>
      <c r="J108" s="732">
        <f t="shared" si="17"/>
        <v>99.994425252591341</v>
      </c>
    </row>
    <row r="109" spans="1:10" ht="40.799999999999997">
      <c r="A109" s="28"/>
      <c r="B109" s="56">
        <v>85212</v>
      </c>
      <c r="C109" s="28"/>
      <c r="D109" s="127" t="s">
        <v>57</v>
      </c>
      <c r="E109" s="36">
        <f>SUM(E110:E113)</f>
        <v>1322100</v>
      </c>
      <c r="F109" s="36">
        <f>SUM(F110:F113)</f>
        <v>1739025</v>
      </c>
      <c r="G109" s="36">
        <f>SUM(G110:G113)</f>
        <v>1740019.88</v>
      </c>
      <c r="H109" s="36">
        <f>SUM(H110:H113)</f>
        <v>1740019.88</v>
      </c>
      <c r="I109" s="36"/>
      <c r="J109" s="37">
        <f t="shared" si="9"/>
        <v>100.05720906829976</v>
      </c>
    </row>
    <row r="110" spans="1:10" ht="13.95" customHeight="1">
      <c r="A110" s="298"/>
      <c r="B110" s="298"/>
      <c r="C110" s="554">
        <v>920</v>
      </c>
      <c r="D110" s="327" t="s">
        <v>244</v>
      </c>
      <c r="E110" s="297">
        <v>100</v>
      </c>
      <c r="F110" s="87">
        <v>180</v>
      </c>
      <c r="G110" s="87">
        <f t="shared" ref="G110" si="19">H110</f>
        <v>22.67</v>
      </c>
      <c r="H110" s="555">
        <v>22.67</v>
      </c>
      <c r="I110" s="297"/>
      <c r="J110" s="556">
        <f t="shared" si="9"/>
        <v>12.594444444444445</v>
      </c>
    </row>
    <row r="111" spans="1:10" s="295" customFormat="1" ht="51">
      <c r="A111" s="32"/>
      <c r="B111" s="82"/>
      <c r="C111" s="128">
        <v>2010</v>
      </c>
      <c r="D111" s="129" t="s">
        <v>58</v>
      </c>
      <c r="E111" s="50">
        <v>1320000</v>
      </c>
      <c r="F111" s="50">
        <v>1729769</v>
      </c>
      <c r="G111" s="87">
        <f t="shared" ref="G111" si="20">H111</f>
        <v>1729581.76</v>
      </c>
      <c r="H111" s="130">
        <v>1729581.76</v>
      </c>
      <c r="I111" s="50"/>
      <c r="J111" s="71">
        <f t="shared" si="9"/>
        <v>99.989175433251489</v>
      </c>
    </row>
    <row r="112" spans="1:10" ht="40.799999999999997">
      <c r="A112" s="28"/>
      <c r="B112" s="28"/>
      <c r="C112" s="35">
        <v>2360</v>
      </c>
      <c r="D112" s="72" t="s">
        <v>59</v>
      </c>
      <c r="E112" s="36">
        <v>2000</v>
      </c>
      <c r="F112" s="36">
        <v>3000</v>
      </c>
      <c r="G112" s="87">
        <f t="shared" ref="G112" si="21">H112</f>
        <v>4531.45</v>
      </c>
      <c r="H112" s="54">
        <v>4531.45</v>
      </c>
      <c r="I112" s="36"/>
      <c r="J112" s="37">
        <f t="shared" si="9"/>
        <v>151.04833333333332</v>
      </c>
    </row>
    <row r="113" spans="1:10" ht="20.399999999999999">
      <c r="A113" s="28"/>
      <c r="B113" s="28"/>
      <c r="C113" s="35">
        <v>2910</v>
      </c>
      <c r="D113" s="569" t="s">
        <v>245</v>
      </c>
      <c r="E113" s="36"/>
      <c r="F113" s="36">
        <v>6076</v>
      </c>
      <c r="G113" s="87">
        <f t="shared" ref="G113:G126" si="22">H113</f>
        <v>5884</v>
      </c>
      <c r="H113" s="54">
        <v>5884</v>
      </c>
      <c r="I113" s="36"/>
      <c r="J113" s="37">
        <f t="shared" si="9"/>
        <v>96.840026333113897</v>
      </c>
    </row>
    <row r="114" spans="1:10" s="295" customFormat="1" ht="61.2">
      <c r="A114" s="28"/>
      <c r="B114" s="56">
        <v>85213</v>
      </c>
      <c r="C114" s="28"/>
      <c r="D114" s="127" t="s">
        <v>60</v>
      </c>
      <c r="E114" s="36">
        <f>E115+E116</f>
        <v>14400</v>
      </c>
      <c r="F114" s="36">
        <f>F115+F116</f>
        <v>26841</v>
      </c>
      <c r="G114" s="36">
        <f>G115+G116</f>
        <v>26742.07</v>
      </c>
      <c r="H114" s="36">
        <f>H115+H116</f>
        <v>26742.07</v>
      </c>
      <c r="I114" s="36"/>
      <c r="J114" s="37">
        <f t="shared" si="9"/>
        <v>99.631422078164007</v>
      </c>
    </row>
    <row r="115" spans="1:10" ht="51">
      <c r="A115" s="28"/>
      <c r="B115" s="28"/>
      <c r="C115" s="35">
        <v>2010</v>
      </c>
      <c r="D115" s="131" t="s">
        <v>61</v>
      </c>
      <c r="E115" s="36">
        <v>1700</v>
      </c>
      <c r="F115" s="36">
        <v>8495</v>
      </c>
      <c r="G115" s="87">
        <f t="shared" si="22"/>
        <v>8396.07</v>
      </c>
      <c r="H115" s="54">
        <v>8396.07</v>
      </c>
      <c r="I115" s="36"/>
      <c r="J115" s="37">
        <f t="shared" si="9"/>
        <v>98.835432607416124</v>
      </c>
    </row>
    <row r="116" spans="1:10" ht="51">
      <c r="A116" s="28"/>
      <c r="B116" s="28"/>
      <c r="C116" s="35">
        <v>2030</v>
      </c>
      <c r="D116" s="591" t="s">
        <v>179</v>
      </c>
      <c r="E116" s="36">
        <v>12700</v>
      </c>
      <c r="F116" s="36">
        <v>18346</v>
      </c>
      <c r="G116" s="87">
        <f t="shared" si="22"/>
        <v>18346</v>
      </c>
      <c r="H116" s="54">
        <v>18346</v>
      </c>
      <c r="I116" s="36"/>
      <c r="J116" s="37">
        <f t="shared" si="9"/>
        <v>100</v>
      </c>
    </row>
    <row r="117" spans="1:10" ht="20.399999999999999">
      <c r="A117" s="28"/>
      <c r="B117" s="56">
        <v>85214</v>
      </c>
      <c r="C117" s="28"/>
      <c r="D117" s="127" t="s">
        <v>62</v>
      </c>
      <c r="E117" s="36">
        <f>SUM(E118:E118)</f>
        <v>4100</v>
      </c>
      <c r="F117" s="36">
        <f>SUM(F118:F118)</f>
        <v>4900</v>
      </c>
      <c r="G117" s="36">
        <f>SUM(G118:G118)</f>
        <v>4900</v>
      </c>
      <c r="H117" s="36">
        <f>SUM(H118:H118)</f>
        <v>4900</v>
      </c>
      <c r="I117" s="36"/>
      <c r="J117" s="37">
        <f t="shared" si="9"/>
        <v>100</v>
      </c>
    </row>
    <row r="118" spans="1:10" ht="30.6">
      <c r="A118" s="64"/>
      <c r="B118" s="64"/>
      <c r="C118" s="86">
        <v>2030</v>
      </c>
      <c r="D118" s="590" t="s">
        <v>63</v>
      </c>
      <c r="E118" s="76">
        <v>4100</v>
      </c>
      <c r="F118" s="76">
        <v>4900</v>
      </c>
      <c r="G118" s="87">
        <f t="shared" si="22"/>
        <v>4900</v>
      </c>
      <c r="H118" s="91">
        <v>4900</v>
      </c>
      <c r="I118" s="50"/>
      <c r="J118" s="79">
        <f t="shared" si="9"/>
        <v>100</v>
      </c>
    </row>
    <row r="119" spans="1:10" s="295" customFormat="1">
      <c r="A119" s="298"/>
      <c r="B119" s="88">
        <v>85216</v>
      </c>
      <c r="C119" s="298"/>
      <c r="D119" s="89" t="s">
        <v>64</v>
      </c>
      <c r="E119" s="813">
        <f>SUM(E120)</f>
        <v>96600</v>
      </c>
      <c r="F119" s="303">
        <f>SUM(F120)</f>
        <v>210608</v>
      </c>
      <c r="G119" s="303">
        <f>SUM(G120)</f>
        <v>210608</v>
      </c>
      <c r="H119" s="814">
        <f>G119</f>
        <v>210608</v>
      </c>
      <c r="I119" s="303"/>
      <c r="J119" s="797">
        <f t="shared" si="9"/>
        <v>100</v>
      </c>
    </row>
    <row r="120" spans="1:10" ht="30.6">
      <c r="A120" s="28"/>
      <c r="B120" s="28"/>
      <c r="C120" s="86">
        <v>2030</v>
      </c>
      <c r="D120" s="131" t="s">
        <v>65</v>
      </c>
      <c r="E120" s="93">
        <v>96600</v>
      </c>
      <c r="F120" s="93">
        <v>210608</v>
      </c>
      <c r="G120" s="87">
        <f t="shared" si="22"/>
        <v>210608</v>
      </c>
      <c r="H120" s="31">
        <v>210608</v>
      </c>
      <c r="I120" s="40"/>
      <c r="J120" s="27">
        <f t="shared" si="9"/>
        <v>100</v>
      </c>
    </row>
    <row r="121" spans="1:10" s="295" customFormat="1">
      <c r="A121" s="298"/>
      <c r="B121" s="88">
        <v>85219</v>
      </c>
      <c r="C121" s="328"/>
      <c r="D121" s="327" t="s">
        <v>66</v>
      </c>
      <c r="E121" s="303">
        <f>SUM(E122:E123)</f>
        <v>66800</v>
      </c>
      <c r="F121" s="303">
        <f>SUM(F122:F123)</f>
        <v>74615</v>
      </c>
      <c r="G121" s="303">
        <f>SUM(G122:G123)</f>
        <v>73152.040000000008</v>
      </c>
      <c r="H121" s="303">
        <f>SUM(H122:H123)</f>
        <v>73152.040000000008</v>
      </c>
      <c r="I121" s="303"/>
      <c r="J121" s="797">
        <f t="shared" si="9"/>
        <v>98.03932185217451</v>
      </c>
    </row>
    <row r="122" spans="1:10" ht="20.399999999999999">
      <c r="A122" s="28"/>
      <c r="B122" s="28"/>
      <c r="C122" s="97">
        <v>920</v>
      </c>
      <c r="D122" s="66" t="s">
        <v>388</v>
      </c>
      <c r="E122" s="26">
        <v>100</v>
      </c>
      <c r="F122" s="26">
        <v>100</v>
      </c>
      <c r="G122" s="87">
        <f t="shared" si="22"/>
        <v>105.32</v>
      </c>
      <c r="H122" s="31">
        <v>105.32</v>
      </c>
      <c r="I122" s="26"/>
      <c r="J122" s="27">
        <f t="shared" si="9"/>
        <v>105.32</v>
      </c>
    </row>
    <row r="123" spans="1:10" ht="40.799999999999997">
      <c r="A123" s="28"/>
      <c r="B123" s="28"/>
      <c r="C123" s="49">
        <v>2030</v>
      </c>
      <c r="D123" s="133" t="s">
        <v>67</v>
      </c>
      <c r="E123" s="44">
        <v>66700</v>
      </c>
      <c r="F123" s="44">
        <v>74515</v>
      </c>
      <c r="G123" s="87">
        <f t="shared" si="22"/>
        <v>73046.720000000001</v>
      </c>
      <c r="H123" s="31">
        <v>73046.720000000001</v>
      </c>
      <c r="I123" s="50"/>
      <c r="J123" s="27">
        <f t="shared" si="9"/>
        <v>98.029551097094554</v>
      </c>
    </row>
    <row r="124" spans="1:10" ht="14.4" customHeight="1">
      <c r="A124" s="28"/>
      <c r="B124" s="56">
        <v>85295</v>
      </c>
      <c r="C124" s="90"/>
      <c r="D124" s="34" t="s">
        <v>16</v>
      </c>
      <c r="E124" s="31">
        <f>SUM(E125:E126)</f>
        <v>40000</v>
      </c>
      <c r="F124" s="31">
        <f>SUM(F125:F126)</f>
        <v>40323</v>
      </c>
      <c r="G124" s="31">
        <f>SUM(G125:G126)</f>
        <v>40313.56</v>
      </c>
      <c r="H124" s="31">
        <f>SUM(H125:H126)</f>
        <v>40313.56</v>
      </c>
      <c r="I124" s="40"/>
      <c r="J124" s="27">
        <f t="shared" si="9"/>
        <v>99.976589043473936</v>
      </c>
    </row>
    <row r="125" spans="1:10" ht="40.799999999999997">
      <c r="A125" s="28"/>
      <c r="B125" s="28"/>
      <c r="C125" s="49">
        <v>2010</v>
      </c>
      <c r="D125" s="131" t="s">
        <v>68</v>
      </c>
      <c r="E125" s="44"/>
      <c r="F125" s="44">
        <v>323</v>
      </c>
      <c r="G125" s="87">
        <f t="shared" si="22"/>
        <v>313.56</v>
      </c>
      <c r="H125" s="126">
        <v>313.56</v>
      </c>
      <c r="I125" s="44"/>
      <c r="J125" s="27">
        <f t="shared" si="9"/>
        <v>97.077399380804948</v>
      </c>
    </row>
    <row r="126" spans="1:10" ht="30.6">
      <c r="A126" s="28"/>
      <c r="B126" s="28"/>
      <c r="C126" s="132">
        <v>2030</v>
      </c>
      <c r="D126" s="491" t="s">
        <v>69</v>
      </c>
      <c r="E126" s="93">
        <v>40000</v>
      </c>
      <c r="F126" s="93">
        <v>40000</v>
      </c>
      <c r="G126" s="87">
        <f t="shared" si="22"/>
        <v>40000</v>
      </c>
      <c r="H126" s="54">
        <v>40000</v>
      </c>
      <c r="I126" s="36"/>
      <c r="J126" s="27">
        <f t="shared" si="9"/>
        <v>100</v>
      </c>
    </row>
    <row r="127" spans="1:10" s="295" customFormat="1" ht="15" customHeight="1">
      <c r="A127" s="299">
        <v>854</v>
      </c>
      <c r="B127" s="298"/>
      <c r="C127" s="298"/>
      <c r="D127" s="134" t="s">
        <v>70</v>
      </c>
      <c r="E127" s="784"/>
      <c r="F127" s="815">
        <f t="shared" ref="F127:G127" si="23">F128</f>
        <v>5088</v>
      </c>
      <c r="G127" s="815">
        <f t="shared" si="23"/>
        <v>5088</v>
      </c>
      <c r="H127" s="815">
        <f>H128</f>
        <v>5088</v>
      </c>
      <c r="I127" s="784"/>
      <c r="J127" s="791">
        <f t="shared" si="9"/>
        <v>100</v>
      </c>
    </row>
    <row r="128" spans="1:10" s="295" customFormat="1" ht="13.95" customHeight="1">
      <c r="A128" s="794"/>
      <c r="B128" s="300">
        <v>85415</v>
      </c>
      <c r="C128" s="329"/>
      <c r="D128" s="816" t="s">
        <v>71</v>
      </c>
      <c r="E128" s="796"/>
      <c r="F128" s="796">
        <f>F129+F130</f>
        <v>5088</v>
      </c>
      <c r="G128" s="796">
        <f>G129+G130</f>
        <v>5088</v>
      </c>
      <c r="H128" s="796">
        <f>H129+H130</f>
        <v>5088</v>
      </c>
      <c r="I128" s="796"/>
      <c r="J128" s="797">
        <f t="shared" si="9"/>
        <v>100</v>
      </c>
    </row>
    <row r="129" spans="1:10" ht="40.799999999999997">
      <c r="A129" s="32"/>
      <c r="B129" s="32"/>
      <c r="C129" s="38">
        <v>2030</v>
      </c>
      <c r="D129" s="135" t="s">
        <v>72</v>
      </c>
      <c r="E129" s="40"/>
      <c r="F129" s="40">
        <v>4763</v>
      </c>
      <c r="G129" s="87">
        <f t="shared" ref="G129" si="24">H129</f>
        <v>4763</v>
      </c>
      <c r="H129" s="40">
        <v>4763</v>
      </c>
      <c r="I129" s="40"/>
      <c r="J129" s="71">
        <f t="shared" si="9"/>
        <v>100</v>
      </c>
    </row>
    <row r="130" spans="1:10" ht="51">
      <c r="A130" s="32"/>
      <c r="B130" s="32"/>
      <c r="C130" s="38">
        <v>2040</v>
      </c>
      <c r="D130" s="72" t="s">
        <v>358</v>
      </c>
      <c r="E130" s="40"/>
      <c r="F130" s="40">
        <v>325</v>
      </c>
      <c r="G130" s="87">
        <f t="shared" ref="G130" si="25">H130</f>
        <v>325</v>
      </c>
      <c r="H130" s="40">
        <v>325</v>
      </c>
      <c r="I130" s="40"/>
      <c r="J130" s="71">
        <f t="shared" si="9"/>
        <v>100</v>
      </c>
    </row>
    <row r="131" spans="1:10" ht="20.399999999999999">
      <c r="A131" s="60">
        <v>900</v>
      </c>
      <c r="B131" s="28"/>
      <c r="C131" s="28"/>
      <c r="D131" s="61" t="s">
        <v>73</v>
      </c>
      <c r="E131" s="62">
        <f>E132+E136+E138+E140</f>
        <v>673000</v>
      </c>
      <c r="F131" s="62">
        <f>F132+F136+F138+F140</f>
        <v>688659.2</v>
      </c>
      <c r="G131" s="62">
        <f>G132+G136+G138+G140</f>
        <v>605986.15999999992</v>
      </c>
      <c r="H131" s="62">
        <f>H132+H136+H138+H140</f>
        <v>605986.15999999992</v>
      </c>
      <c r="I131" s="62"/>
      <c r="J131" s="136">
        <f t="shared" si="9"/>
        <v>87.995072163415514</v>
      </c>
    </row>
    <row r="132" spans="1:10" ht="13.95" customHeight="1">
      <c r="A132" s="28"/>
      <c r="B132" s="56">
        <v>90002</v>
      </c>
      <c r="C132" s="28"/>
      <c r="D132" s="103" t="s">
        <v>250</v>
      </c>
      <c r="E132" s="36">
        <f>SUM(E133:E135)</f>
        <v>653000</v>
      </c>
      <c r="F132" s="36">
        <f>SUM(F133:F135)</f>
        <v>653500</v>
      </c>
      <c r="G132" s="36">
        <f>SUM(G133:G135)</f>
        <v>583425.86</v>
      </c>
      <c r="H132" s="36">
        <f>SUM(H133:H135)</f>
        <v>583425.86</v>
      </c>
      <c r="I132" s="36"/>
      <c r="J132" s="37">
        <f t="shared" ref="J132:J145" si="26">$G132/$F132*100</f>
        <v>89.277101759755169</v>
      </c>
    </row>
    <row r="133" spans="1:10" ht="20.399999999999999">
      <c r="A133" s="32"/>
      <c r="B133" s="32"/>
      <c r="C133" s="38">
        <v>490</v>
      </c>
      <c r="D133" s="66" t="s">
        <v>37</v>
      </c>
      <c r="E133" s="40">
        <v>651000</v>
      </c>
      <c r="F133" s="68">
        <v>651000</v>
      </c>
      <c r="G133" s="87">
        <f t="shared" ref="G133:G141" si="27">H133</f>
        <v>580284.73</v>
      </c>
      <c r="H133" s="100">
        <v>580284.73</v>
      </c>
      <c r="I133" s="40"/>
      <c r="J133" s="27">
        <f>$G133/$F133*100</f>
        <v>89.137439324116741</v>
      </c>
    </row>
    <row r="134" spans="1:10" ht="20.399999999999999">
      <c r="A134" s="32"/>
      <c r="B134" s="32"/>
      <c r="C134" s="38">
        <v>690</v>
      </c>
      <c r="D134" s="66" t="s">
        <v>389</v>
      </c>
      <c r="E134" s="40">
        <v>500</v>
      </c>
      <c r="F134" s="40">
        <v>700</v>
      </c>
      <c r="G134" s="87">
        <f t="shared" si="27"/>
        <v>965.6</v>
      </c>
      <c r="H134" s="31">
        <v>965.6</v>
      </c>
      <c r="I134" s="40"/>
      <c r="J134" s="27">
        <f t="shared" ref="J134:J135" si="28">$G134/$F134*100</f>
        <v>137.94285714285715</v>
      </c>
    </row>
    <row r="135" spans="1:10" ht="20.399999999999999" customHeight="1">
      <c r="A135" s="28"/>
      <c r="B135" s="28"/>
      <c r="C135" s="97">
        <v>910</v>
      </c>
      <c r="D135" s="34" t="s">
        <v>35</v>
      </c>
      <c r="E135" s="26">
        <v>1500</v>
      </c>
      <c r="F135" s="26">
        <v>1800</v>
      </c>
      <c r="G135" s="87">
        <f t="shared" si="27"/>
        <v>2175.5300000000002</v>
      </c>
      <c r="H135" s="94">
        <v>2175.5300000000002</v>
      </c>
      <c r="I135" s="36"/>
      <c r="J135" s="48">
        <f t="shared" si="28"/>
        <v>120.86277777777778</v>
      </c>
    </row>
    <row r="136" spans="1:10" ht="30.6">
      <c r="A136" s="64"/>
      <c r="B136" s="104">
        <v>90019</v>
      </c>
      <c r="C136" s="64"/>
      <c r="D136" s="125" t="s">
        <v>74</v>
      </c>
      <c r="E136" s="87">
        <f>SUM(E137:E137)</f>
        <v>20000</v>
      </c>
      <c r="F136" s="87">
        <f>SUM(F137:F137)</f>
        <v>20000</v>
      </c>
      <c r="G136" s="87">
        <f>SUM(G137:G137)</f>
        <v>7401.15</v>
      </c>
      <c r="H136" s="575">
        <f>H137</f>
        <v>7401.15</v>
      </c>
      <c r="I136" s="36"/>
      <c r="J136" s="55">
        <f t="shared" si="26"/>
        <v>37.005749999999999</v>
      </c>
    </row>
    <row r="137" spans="1:10" ht="30.6">
      <c r="A137" s="82"/>
      <c r="B137" s="82"/>
      <c r="C137" s="67">
        <v>690</v>
      </c>
      <c r="D137" s="57" t="s">
        <v>75</v>
      </c>
      <c r="E137" s="73">
        <v>20000</v>
      </c>
      <c r="F137" s="36">
        <v>20000</v>
      </c>
      <c r="G137" s="87">
        <f t="shared" si="27"/>
        <v>7401.15</v>
      </c>
      <c r="H137" s="54">
        <v>7401.15</v>
      </c>
      <c r="I137" s="138"/>
      <c r="J137" s="27">
        <f t="shared" si="26"/>
        <v>37.005749999999999</v>
      </c>
    </row>
    <row r="138" spans="1:10" ht="30.6">
      <c r="A138" s="32"/>
      <c r="B138" s="112">
        <v>90020</v>
      </c>
      <c r="C138" s="113"/>
      <c r="D138" s="139" t="s">
        <v>76</v>
      </c>
      <c r="E138" s="110"/>
      <c r="F138" s="36">
        <f>F139</f>
        <v>647</v>
      </c>
      <c r="G138" s="87">
        <f>G139</f>
        <v>646.95000000000005</v>
      </c>
      <c r="H138" s="54">
        <f>H139</f>
        <v>646.95000000000005</v>
      </c>
      <c r="I138" s="140"/>
      <c r="J138" s="27">
        <f t="shared" si="26"/>
        <v>99.992272024729516</v>
      </c>
    </row>
    <row r="139" spans="1:10" s="295" customFormat="1" ht="13.8" customHeight="1">
      <c r="A139" s="803"/>
      <c r="B139" s="803"/>
      <c r="C139" s="823">
        <v>400</v>
      </c>
      <c r="D139" s="824" t="s">
        <v>77</v>
      </c>
      <c r="E139" s="825"/>
      <c r="F139" s="825">
        <v>647</v>
      </c>
      <c r="G139" s="87">
        <f t="shared" si="27"/>
        <v>646.95000000000005</v>
      </c>
      <c r="H139" s="555">
        <v>646.95000000000005</v>
      </c>
      <c r="I139" s="826"/>
      <c r="J139" s="27">
        <f t="shared" si="26"/>
        <v>99.992272024729516</v>
      </c>
    </row>
    <row r="140" spans="1:10" ht="13.8" customHeight="1">
      <c r="A140" s="28"/>
      <c r="B140" s="56">
        <v>90095</v>
      </c>
      <c r="C140" s="28"/>
      <c r="D140" s="103" t="s">
        <v>16</v>
      </c>
      <c r="E140" s="36"/>
      <c r="F140" s="36">
        <f>SUM(F141:F141)</f>
        <v>14512.2</v>
      </c>
      <c r="G140" s="36">
        <f>SUM(G141:G141)</f>
        <v>14512.2</v>
      </c>
      <c r="H140" s="36">
        <f>SUM(H141:H141)</f>
        <v>14512.2</v>
      </c>
      <c r="I140" s="36"/>
      <c r="J140" s="27">
        <f t="shared" si="26"/>
        <v>100</v>
      </c>
    </row>
    <row r="141" spans="1:10" ht="40.799999999999997">
      <c r="A141" s="28"/>
      <c r="B141" s="28"/>
      <c r="C141" s="46">
        <v>2460</v>
      </c>
      <c r="D141" s="817" t="s">
        <v>404</v>
      </c>
      <c r="E141" s="36"/>
      <c r="F141" s="36">
        <v>14512.2</v>
      </c>
      <c r="G141" s="87">
        <f t="shared" si="27"/>
        <v>14512.2</v>
      </c>
      <c r="H141" s="87">
        <v>14512.2</v>
      </c>
      <c r="I141" s="36"/>
      <c r="J141" s="27">
        <f t="shared" si="26"/>
        <v>100</v>
      </c>
    </row>
    <row r="142" spans="1:10" ht="20.399999999999999" customHeight="1">
      <c r="A142" s="60">
        <v>921</v>
      </c>
      <c r="B142" s="28"/>
      <c r="C142" s="143"/>
      <c r="D142" s="144" t="s">
        <v>78</v>
      </c>
      <c r="E142" s="145"/>
      <c r="F142" s="145">
        <f>F143</f>
        <v>6000</v>
      </c>
      <c r="G142" s="145">
        <f>G143</f>
        <v>6000</v>
      </c>
      <c r="H142" s="145">
        <f>H143</f>
        <v>6000</v>
      </c>
      <c r="I142" s="145"/>
      <c r="J142" s="63">
        <f t="shared" si="26"/>
        <v>100</v>
      </c>
    </row>
    <row r="143" spans="1:10" ht="13.95" customHeight="1">
      <c r="A143" s="28"/>
      <c r="B143" s="104">
        <v>92105</v>
      </c>
      <c r="C143" s="124"/>
      <c r="D143" s="98" t="s">
        <v>79</v>
      </c>
      <c r="E143" s="110"/>
      <c r="F143" s="110">
        <f>SUM(F144:F144)</f>
        <v>6000</v>
      </c>
      <c r="G143" s="36">
        <f>SUM(G144:G144)</f>
        <v>6000</v>
      </c>
      <c r="H143" s="137">
        <f>SUM(H144:H144)</f>
        <v>6000</v>
      </c>
      <c r="I143" s="50"/>
      <c r="J143" s="27">
        <f t="shared" si="26"/>
        <v>100</v>
      </c>
    </row>
    <row r="144" spans="1:10" ht="13.95" customHeight="1">
      <c r="A144" s="146"/>
      <c r="B144" s="104"/>
      <c r="C144" s="147">
        <v>970</v>
      </c>
      <c r="D144" s="573" t="s">
        <v>279</v>
      </c>
      <c r="E144" s="142"/>
      <c r="F144" s="142">
        <v>6000</v>
      </c>
      <c r="G144" s="148">
        <f>H144</f>
        <v>6000</v>
      </c>
      <c r="H144" s="142">
        <v>6000</v>
      </c>
      <c r="I144" s="36"/>
      <c r="J144" s="27">
        <f t="shared" si="26"/>
        <v>100</v>
      </c>
    </row>
    <row r="145" spans="1:11" ht="22.2" customHeight="1">
      <c r="A145" s="984" t="s">
        <v>81</v>
      </c>
      <c r="B145" s="985"/>
      <c r="C145" s="985"/>
      <c r="D145" s="986"/>
      <c r="E145" s="149">
        <f>E9+E16+E20+E25+E28+E35+E38+E68+E81+E103+E127+E131+E142</f>
        <v>16109000</v>
      </c>
      <c r="F145" s="149">
        <f>F9+F16+F20+F25+F28+F35+F38+F68+F81+F103+F127+F131+F142</f>
        <v>21230000</v>
      </c>
      <c r="G145" s="149">
        <f>G9+G16+G20+G25+G28+G35+G38+G68+G81+G103+G127+G131+G142</f>
        <v>21276356.699999999</v>
      </c>
      <c r="H145" s="149">
        <f>H9+H16+H20+H25+H28+H35+H38+H68+H81+H103+H127+H131+H142</f>
        <v>21138881.18</v>
      </c>
      <c r="I145" s="149">
        <f>I9+I16+I20+I25+I28+I35+I38+I68+I81+I103+I127+I131+I142</f>
        <v>137475.52000000002</v>
      </c>
      <c r="J145" s="574">
        <f t="shared" si="26"/>
        <v>100.21835468676402</v>
      </c>
    </row>
    <row r="146" spans="1:11" s="295" customFormat="1" ht="19.95" customHeight="1">
      <c r="A146" s="914" t="s">
        <v>11</v>
      </c>
      <c r="B146" s="987" t="s">
        <v>82</v>
      </c>
      <c r="C146" s="988"/>
      <c r="D146" s="989"/>
      <c r="E146" s="150">
        <f>SUM(E147:E151)</f>
        <v>1595102</v>
      </c>
      <c r="F146" s="150">
        <f>SUM(F147:F151)</f>
        <v>6363940.0200000005</v>
      </c>
      <c r="G146" s="150">
        <f>SUM(G147:G151)</f>
        <v>6359191.1800000006</v>
      </c>
      <c r="H146" s="150">
        <f>SUM(H147:H151)</f>
        <v>6221715.6600000001</v>
      </c>
      <c r="I146" s="150">
        <f>SUM(I147:I151)</f>
        <v>137475.52000000002</v>
      </c>
      <c r="J146" s="556">
        <f t="shared" ref="J146:J151" si="29">G146/F146*100</f>
        <v>99.925378932154047</v>
      </c>
    </row>
    <row r="147" spans="1:11" s="295" customFormat="1" ht="19.95" customHeight="1">
      <c r="A147" s="151" t="s">
        <v>366</v>
      </c>
      <c r="B147" s="977" t="s">
        <v>96</v>
      </c>
      <c r="C147" s="977"/>
      <c r="D147" s="977"/>
      <c r="E147" s="895">
        <f>+E15+E30+E37+E83+E97+E108+E111+E115+E125</f>
        <v>1375002</v>
      </c>
      <c r="F147" s="895">
        <f>+F15+F30+F37+F83+F97+F108+F111+F115+F125</f>
        <v>5480496.3399999999</v>
      </c>
      <c r="G147" s="895">
        <f>+G15+G30+G37+G83+G97+G108+G111+G115+G125</f>
        <v>5477215.7800000003</v>
      </c>
      <c r="H147" s="895">
        <f>+H15+H30+H37+H83+H97+H108+H111+H115+H125</f>
        <v>5477215.7800000003</v>
      </c>
      <c r="I147" s="896"/>
      <c r="J147" s="556">
        <f t="shared" si="29"/>
        <v>99.940141188015104</v>
      </c>
      <c r="K147" s="897"/>
    </row>
    <row r="148" spans="1:11" s="295" customFormat="1" ht="19.95" customHeight="1">
      <c r="A148" s="151" t="s">
        <v>360</v>
      </c>
      <c r="B148" s="977" t="s">
        <v>362</v>
      </c>
      <c r="C148" s="977"/>
      <c r="D148" s="977"/>
      <c r="E148" s="895" t="s">
        <v>119</v>
      </c>
      <c r="F148" s="895">
        <f>F27</f>
        <v>25000</v>
      </c>
      <c r="G148" s="898">
        <f>G27</f>
        <v>25000</v>
      </c>
      <c r="H148" s="898">
        <f>H27</f>
        <v>25000</v>
      </c>
      <c r="I148" s="895"/>
      <c r="J148" s="556">
        <f t="shared" ref="J148" si="30">G148/F148*100</f>
        <v>100</v>
      </c>
      <c r="K148" s="897"/>
    </row>
    <row r="149" spans="1:11" s="295" customFormat="1" ht="29.4" customHeight="1">
      <c r="A149" s="151" t="s">
        <v>372</v>
      </c>
      <c r="B149" s="977" t="s">
        <v>373</v>
      </c>
      <c r="C149" s="977"/>
      <c r="D149" s="977"/>
      <c r="E149" s="895">
        <f>E79+E84+E87+E91+E95+E98+E105+E116+E118+E120+E123+E126+E129+E130+E80+E85</f>
        <v>220100</v>
      </c>
      <c r="F149" s="895">
        <f>F79+F84+F87+F91+F95+F98+F105+F116+F118+F120+F123+F126+F129+F130+F80+F85</f>
        <v>813931.48</v>
      </c>
      <c r="G149" s="895">
        <f>G79+G84+G87+G91+G95+G98+G105+G116+G118+G120+G123+G126+G129+G130+G80+G85</f>
        <v>812463.2</v>
      </c>
      <c r="H149" s="895">
        <f>H79+H84+H87+H91+H95+H98+H105+H116+H118+H120+H123+H126+H129+H130</f>
        <v>704987.67999999993</v>
      </c>
      <c r="I149" s="895">
        <f>I80+I85</f>
        <v>107475.52</v>
      </c>
      <c r="J149" s="556">
        <f t="shared" si="29"/>
        <v>99.81960643664992</v>
      </c>
      <c r="K149" s="897"/>
    </row>
    <row r="150" spans="1:11" s="295" customFormat="1" ht="19.95" customHeight="1">
      <c r="A150" s="151" t="s">
        <v>361</v>
      </c>
      <c r="B150" s="977" t="s">
        <v>365</v>
      </c>
      <c r="C150" s="977"/>
      <c r="D150" s="977"/>
      <c r="E150" s="895"/>
      <c r="F150" s="895">
        <f>F19</f>
        <v>30000</v>
      </c>
      <c r="G150" s="895">
        <f>H150+I150</f>
        <v>30000</v>
      </c>
      <c r="H150" s="895"/>
      <c r="I150" s="895">
        <f>I19</f>
        <v>30000</v>
      </c>
      <c r="J150" s="556">
        <f t="shared" ref="J150" si="31">G150/F150*100</f>
        <v>100</v>
      </c>
    </row>
    <row r="151" spans="1:11" s="295" customFormat="1" ht="19.95" customHeight="1">
      <c r="A151" s="151" t="s">
        <v>363</v>
      </c>
      <c r="B151" s="977" t="s">
        <v>364</v>
      </c>
      <c r="C151" s="977"/>
      <c r="D151" s="977"/>
      <c r="E151" s="895"/>
      <c r="F151" s="895">
        <f>F141</f>
        <v>14512.2</v>
      </c>
      <c r="G151" s="895">
        <f>H151</f>
        <v>14512.2</v>
      </c>
      <c r="H151" s="895">
        <f>H141</f>
        <v>14512.2</v>
      </c>
      <c r="I151" s="895"/>
      <c r="J151" s="556">
        <f t="shared" si="29"/>
        <v>100</v>
      </c>
    </row>
    <row r="152" spans="1:11" s="295" customFormat="1" ht="19.95" customHeight="1">
      <c r="A152" s="976" t="s">
        <v>83</v>
      </c>
      <c r="B152" s="976"/>
      <c r="C152" s="976"/>
      <c r="D152" s="976"/>
      <c r="E152" s="899">
        <f>+E61</f>
        <v>100000</v>
      </c>
      <c r="F152" s="899">
        <f>+F61</f>
        <v>100000</v>
      </c>
      <c r="G152" s="899">
        <f>+G61</f>
        <v>86784.47</v>
      </c>
      <c r="H152" s="899">
        <f>+H61</f>
        <v>86784.47</v>
      </c>
      <c r="I152" s="612"/>
      <c r="J152" s="900">
        <f>G152/F152*100</f>
        <v>86.784469999999999</v>
      </c>
    </row>
    <row r="153" spans="1:11" ht="13.95" customHeight="1">
      <c r="D153" s="152"/>
      <c r="E153" s="153"/>
      <c r="F153" s="153"/>
      <c r="H153" s="153"/>
    </row>
  </sheetData>
  <mergeCells count="18">
    <mergeCell ref="D2:F2"/>
    <mergeCell ref="D3:F3"/>
    <mergeCell ref="D4:F4"/>
    <mergeCell ref="A6:C6"/>
    <mergeCell ref="D6:D7"/>
    <mergeCell ref="E6:E7"/>
    <mergeCell ref="F6:F7"/>
    <mergeCell ref="A152:D152"/>
    <mergeCell ref="B149:D149"/>
    <mergeCell ref="G6:G7"/>
    <mergeCell ref="H6:I6"/>
    <mergeCell ref="J6:J7"/>
    <mergeCell ref="A145:D145"/>
    <mergeCell ref="B148:D148"/>
    <mergeCell ref="B147:D147"/>
    <mergeCell ref="B150:D150"/>
    <mergeCell ref="B146:D146"/>
    <mergeCell ref="B151:D151"/>
  </mergeCells>
  <pageMargins left="0.74803149606299213" right="0.39370078740157483" top="0.59055118110236227" bottom="0.78740157480314965" header="0" footer="0"/>
  <pageSetup paperSize="9" scale="85" orientation="portrait" r:id="rId1"/>
  <headerFooter alignWithMargins="0"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7"/>
  <sheetViews>
    <sheetView view="pageBreakPreview" topLeftCell="A333" zoomScaleNormal="100" zoomScaleSheetLayoutView="100" workbookViewId="0">
      <selection activeCell="I405" sqref="I405"/>
    </sheetView>
  </sheetViews>
  <sheetFormatPr defaultColWidth="9.88671875" defaultRowHeight="13.8"/>
  <cols>
    <col min="1" max="1" width="4.88671875" style="482" customWidth="1"/>
    <col min="2" max="2" width="8.33203125" style="483" customWidth="1"/>
    <col min="3" max="3" width="5" style="483" customWidth="1"/>
    <col min="4" max="4" width="30.88671875" style="484" customWidth="1"/>
    <col min="5" max="6" width="10.6640625" style="485" customWidth="1"/>
    <col min="7" max="7" width="10.6640625" style="486" customWidth="1"/>
    <col min="8" max="8" width="6.88671875" style="487" customWidth="1"/>
    <col min="9" max="9" width="10.109375" style="486" customWidth="1"/>
    <col min="10" max="11" width="10.109375" style="421" customWidth="1"/>
    <col min="12" max="13" width="9.6640625" style="421" customWidth="1"/>
    <col min="14" max="14" width="9.88671875" style="421" customWidth="1"/>
    <col min="15" max="17" width="9.6640625" style="421" customWidth="1"/>
    <col min="18" max="18" width="10.33203125" style="421" customWidth="1"/>
    <col min="19" max="256" width="9.88671875" style="421"/>
    <col min="257" max="257" width="4.88671875" style="421" customWidth="1"/>
    <col min="258" max="258" width="8.33203125" style="421" customWidth="1"/>
    <col min="259" max="259" width="5" style="421" customWidth="1"/>
    <col min="260" max="260" width="30.88671875" style="421" customWidth="1"/>
    <col min="261" max="262" width="12.109375" style="421" customWidth="1"/>
    <col min="263" max="263" width="11" style="421" customWidth="1"/>
    <col min="264" max="264" width="6.88671875" style="421" customWidth="1"/>
    <col min="265" max="265" width="10.33203125" style="421" customWidth="1"/>
    <col min="266" max="266" width="11.109375" style="421" customWidth="1"/>
    <col min="267" max="267" width="12.6640625" style="421" customWidth="1"/>
    <col min="268" max="268" width="9.109375" style="421" customWidth="1"/>
    <col min="269" max="269" width="9.6640625" style="421" customWidth="1"/>
    <col min="270" max="270" width="10.109375" style="421" customWidth="1"/>
    <col min="271" max="272" width="7.109375" style="421" customWidth="1"/>
    <col min="273" max="273" width="9.109375" style="421" customWidth="1"/>
    <col min="274" max="274" width="10.109375" style="421" customWidth="1"/>
    <col min="275" max="512" width="9.88671875" style="421"/>
    <col min="513" max="513" width="4.88671875" style="421" customWidth="1"/>
    <col min="514" max="514" width="8.33203125" style="421" customWidth="1"/>
    <col min="515" max="515" width="5" style="421" customWidth="1"/>
    <col min="516" max="516" width="30.88671875" style="421" customWidth="1"/>
    <col min="517" max="518" width="12.109375" style="421" customWidth="1"/>
    <col min="519" max="519" width="11" style="421" customWidth="1"/>
    <col min="520" max="520" width="6.88671875" style="421" customWidth="1"/>
    <col min="521" max="521" width="10.33203125" style="421" customWidth="1"/>
    <col min="522" max="522" width="11.109375" style="421" customWidth="1"/>
    <col min="523" max="523" width="12.6640625" style="421" customWidth="1"/>
    <col min="524" max="524" width="9.109375" style="421" customWidth="1"/>
    <col min="525" max="525" width="9.6640625" style="421" customWidth="1"/>
    <col min="526" max="526" width="10.109375" style="421" customWidth="1"/>
    <col min="527" max="528" width="7.109375" style="421" customWidth="1"/>
    <col min="529" max="529" width="9.109375" style="421" customWidth="1"/>
    <col min="530" max="530" width="10.109375" style="421" customWidth="1"/>
    <col min="531" max="768" width="9.88671875" style="421"/>
    <col min="769" max="769" width="4.88671875" style="421" customWidth="1"/>
    <col min="770" max="770" width="8.33203125" style="421" customWidth="1"/>
    <col min="771" max="771" width="5" style="421" customWidth="1"/>
    <col min="772" max="772" width="30.88671875" style="421" customWidth="1"/>
    <col min="773" max="774" width="12.109375" style="421" customWidth="1"/>
    <col min="775" max="775" width="11" style="421" customWidth="1"/>
    <col min="776" max="776" width="6.88671875" style="421" customWidth="1"/>
    <col min="777" max="777" width="10.33203125" style="421" customWidth="1"/>
    <col min="778" max="778" width="11.109375" style="421" customWidth="1"/>
    <col min="779" max="779" width="12.6640625" style="421" customWidth="1"/>
    <col min="780" max="780" width="9.109375" style="421" customWidth="1"/>
    <col min="781" max="781" width="9.6640625" style="421" customWidth="1"/>
    <col min="782" max="782" width="10.109375" style="421" customWidth="1"/>
    <col min="783" max="784" width="7.109375" style="421" customWidth="1"/>
    <col min="785" max="785" width="9.109375" style="421" customWidth="1"/>
    <col min="786" max="786" width="10.109375" style="421" customWidth="1"/>
    <col min="787" max="1024" width="9.88671875" style="421"/>
    <col min="1025" max="1025" width="4.88671875" style="421" customWidth="1"/>
    <col min="1026" max="1026" width="8.33203125" style="421" customWidth="1"/>
    <col min="1027" max="1027" width="5" style="421" customWidth="1"/>
    <col min="1028" max="1028" width="30.88671875" style="421" customWidth="1"/>
    <col min="1029" max="1030" width="12.109375" style="421" customWidth="1"/>
    <col min="1031" max="1031" width="11" style="421" customWidth="1"/>
    <col min="1032" max="1032" width="6.88671875" style="421" customWidth="1"/>
    <col min="1033" max="1033" width="10.33203125" style="421" customWidth="1"/>
    <col min="1034" max="1034" width="11.109375" style="421" customWidth="1"/>
    <col min="1035" max="1035" width="12.6640625" style="421" customWidth="1"/>
    <col min="1036" max="1036" width="9.109375" style="421" customWidth="1"/>
    <col min="1037" max="1037" width="9.6640625" style="421" customWidth="1"/>
    <col min="1038" max="1038" width="10.109375" style="421" customWidth="1"/>
    <col min="1039" max="1040" width="7.109375" style="421" customWidth="1"/>
    <col min="1041" max="1041" width="9.109375" style="421" customWidth="1"/>
    <col min="1042" max="1042" width="10.109375" style="421" customWidth="1"/>
    <col min="1043" max="1280" width="9.88671875" style="421"/>
    <col min="1281" max="1281" width="4.88671875" style="421" customWidth="1"/>
    <col min="1282" max="1282" width="8.33203125" style="421" customWidth="1"/>
    <col min="1283" max="1283" width="5" style="421" customWidth="1"/>
    <col min="1284" max="1284" width="30.88671875" style="421" customWidth="1"/>
    <col min="1285" max="1286" width="12.109375" style="421" customWidth="1"/>
    <col min="1287" max="1287" width="11" style="421" customWidth="1"/>
    <col min="1288" max="1288" width="6.88671875" style="421" customWidth="1"/>
    <col min="1289" max="1289" width="10.33203125" style="421" customWidth="1"/>
    <col min="1290" max="1290" width="11.109375" style="421" customWidth="1"/>
    <col min="1291" max="1291" width="12.6640625" style="421" customWidth="1"/>
    <col min="1292" max="1292" width="9.109375" style="421" customWidth="1"/>
    <col min="1293" max="1293" width="9.6640625" style="421" customWidth="1"/>
    <col min="1294" max="1294" width="10.109375" style="421" customWidth="1"/>
    <col min="1295" max="1296" width="7.109375" style="421" customWidth="1"/>
    <col min="1297" max="1297" width="9.109375" style="421" customWidth="1"/>
    <col min="1298" max="1298" width="10.109375" style="421" customWidth="1"/>
    <col min="1299" max="1536" width="9.88671875" style="421"/>
    <col min="1537" max="1537" width="4.88671875" style="421" customWidth="1"/>
    <col min="1538" max="1538" width="8.33203125" style="421" customWidth="1"/>
    <col min="1539" max="1539" width="5" style="421" customWidth="1"/>
    <col min="1540" max="1540" width="30.88671875" style="421" customWidth="1"/>
    <col min="1541" max="1542" width="12.109375" style="421" customWidth="1"/>
    <col min="1543" max="1543" width="11" style="421" customWidth="1"/>
    <col min="1544" max="1544" width="6.88671875" style="421" customWidth="1"/>
    <col min="1545" max="1545" width="10.33203125" style="421" customWidth="1"/>
    <col min="1546" max="1546" width="11.109375" style="421" customWidth="1"/>
    <col min="1547" max="1547" width="12.6640625" style="421" customWidth="1"/>
    <col min="1548" max="1548" width="9.109375" style="421" customWidth="1"/>
    <col min="1549" max="1549" width="9.6640625" style="421" customWidth="1"/>
    <col min="1550" max="1550" width="10.109375" style="421" customWidth="1"/>
    <col min="1551" max="1552" width="7.109375" style="421" customWidth="1"/>
    <col min="1553" max="1553" width="9.109375" style="421" customWidth="1"/>
    <col min="1554" max="1554" width="10.109375" style="421" customWidth="1"/>
    <col min="1555" max="1792" width="9.88671875" style="421"/>
    <col min="1793" max="1793" width="4.88671875" style="421" customWidth="1"/>
    <col min="1794" max="1794" width="8.33203125" style="421" customWidth="1"/>
    <col min="1795" max="1795" width="5" style="421" customWidth="1"/>
    <col min="1796" max="1796" width="30.88671875" style="421" customWidth="1"/>
    <col min="1797" max="1798" width="12.109375" style="421" customWidth="1"/>
    <col min="1799" max="1799" width="11" style="421" customWidth="1"/>
    <col min="1800" max="1800" width="6.88671875" style="421" customWidth="1"/>
    <col min="1801" max="1801" width="10.33203125" style="421" customWidth="1"/>
    <col min="1802" max="1802" width="11.109375" style="421" customWidth="1"/>
    <col min="1803" max="1803" width="12.6640625" style="421" customWidth="1"/>
    <col min="1804" max="1804" width="9.109375" style="421" customWidth="1"/>
    <col min="1805" max="1805" width="9.6640625" style="421" customWidth="1"/>
    <col min="1806" max="1806" width="10.109375" style="421" customWidth="1"/>
    <col min="1807" max="1808" width="7.109375" style="421" customWidth="1"/>
    <col min="1809" max="1809" width="9.109375" style="421" customWidth="1"/>
    <col min="1810" max="1810" width="10.109375" style="421" customWidth="1"/>
    <col min="1811" max="2048" width="9.88671875" style="421"/>
    <col min="2049" max="2049" width="4.88671875" style="421" customWidth="1"/>
    <col min="2050" max="2050" width="8.33203125" style="421" customWidth="1"/>
    <col min="2051" max="2051" width="5" style="421" customWidth="1"/>
    <col min="2052" max="2052" width="30.88671875" style="421" customWidth="1"/>
    <col min="2053" max="2054" width="12.109375" style="421" customWidth="1"/>
    <col min="2055" max="2055" width="11" style="421" customWidth="1"/>
    <col min="2056" max="2056" width="6.88671875" style="421" customWidth="1"/>
    <col min="2057" max="2057" width="10.33203125" style="421" customWidth="1"/>
    <col min="2058" max="2058" width="11.109375" style="421" customWidth="1"/>
    <col min="2059" max="2059" width="12.6640625" style="421" customWidth="1"/>
    <col min="2060" max="2060" width="9.109375" style="421" customWidth="1"/>
    <col min="2061" max="2061" width="9.6640625" style="421" customWidth="1"/>
    <col min="2062" max="2062" width="10.109375" style="421" customWidth="1"/>
    <col min="2063" max="2064" width="7.109375" style="421" customWidth="1"/>
    <col min="2065" max="2065" width="9.109375" style="421" customWidth="1"/>
    <col min="2066" max="2066" width="10.109375" style="421" customWidth="1"/>
    <col min="2067" max="2304" width="9.88671875" style="421"/>
    <col min="2305" max="2305" width="4.88671875" style="421" customWidth="1"/>
    <col min="2306" max="2306" width="8.33203125" style="421" customWidth="1"/>
    <col min="2307" max="2307" width="5" style="421" customWidth="1"/>
    <col min="2308" max="2308" width="30.88671875" style="421" customWidth="1"/>
    <col min="2309" max="2310" width="12.109375" style="421" customWidth="1"/>
    <col min="2311" max="2311" width="11" style="421" customWidth="1"/>
    <col min="2312" max="2312" width="6.88671875" style="421" customWidth="1"/>
    <col min="2313" max="2313" width="10.33203125" style="421" customWidth="1"/>
    <col min="2314" max="2314" width="11.109375" style="421" customWidth="1"/>
    <col min="2315" max="2315" width="12.6640625" style="421" customWidth="1"/>
    <col min="2316" max="2316" width="9.109375" style="421" customWidth="1"/>
    <col min="2317" max="2317" width="9.6640625" style="421" customWidth="1"/>
    <col min="2318" max="2318" width="10.109375" style="421" customWidth="1"/>
    <col min="2319" max="2320" width="7.109375" style="421" customWidth="1"/>
    <col min="2321" max="2321" width="9.109375" style="421" customWidth="1"/>
    <col min="2322" max="2322" width="10.109375" style="421" customWidth="1"/>
    <col min="2323" max="2560" width="9.88671875" style="421"/>
    <col min="2561" max="2561" width="4.88671875" style="421" customWidth="1"/>
    <col min="2562" max="2562" width="8.33203125" style="421" customWidth="1"/>
    <col min="2563" max="2563" width="5" style="421" customWidth="1"/>
    <col min="2564" max="2564" width="30.88671875" style="421" customWidth="1"/>
    <col min="2565" max="2566" width="12.109375" style="421" customWidth="1"/>
    <col min="2567" max="2567" width="11" style="421" customWidth="1"/>
    <col min="2568" max="2568" width="6.88671875" style="421" customWidth="1"/>
    <col min="2569" max="2569" width="10.33203125" style="421" customWidth="1"/>
    <col min="2570" max="2570" width="11.109375" style="421" customWidth="1"/>
    <col min="2571" max="2571" width="12.6640625" style="421" customWidth="1"/>
    <col min="2572" max="2572" width="9.109375" style="421" customWidth="1"/>
    <col min="2573" max="2573" width="9.6640625" style="421" customWidth="1"/>
    <col min="2574" max="2574" width="10.109375" style="421" customWidth="1"/>
    <col min="2575" max="2576" width="7.109375" style="421" customWidth="1"/>
    <col min="2577" max="2577" width="9.109375" style="421" customWidth="1"/>
    <col min="2578" max="2578" width="10.109375" style="421" customWidth="1"/>
    <col min="2579" max="2816" width="9.88671875" style="421"/>
    <col min="2817" max="2817" width="4.88671875" style="421" customWidth="1"/>
    <col min="2818" max="2818" width="8.33203125" style="421" customWidth="1"/>
    <col min="2819" max="2819" width="5" style="421" customWidth="1"/>
    <col min="2820" max="2820" width="30.88671875" style="421" customWidth="1"/>
    <col min="2821" max="2822" width="12.109375" style="421" customWidth="1"/>
    <col min="2823" max="2823" width="11" style="421" customWidth="1"/>
    <col min="2824" max="2824" width="6.88671875" style="421" customWidth="1"/>
    <col min="2825" max="2825" width="10.33203125" style="421" customWidth="1"/>
    <col min="2826" max="2826" width="11.109375" style="421" customWidth="1"/>
    <col min="2827" max="2827" width="12.6640625" style="421" customWidth="1"/>
    <col min="2828" max="2828" width="9.109375" style="421" customWidth="1"/>
    <col min="2829" max="2829" width="9.6640625" style="421" customWidth="1"/>
    <col min="2830" max="2830" width="10.109375" style="421" customWidth="1"/>
    <col min="2831" max="2832" width="7.109375" style="421" customWidth="1"/>
    <col min="2833" max="2833" width="9.109375" style="421" customWidth="1"/>
    <col min="2834" max="2834" width="10.109375" style="421" customWidth="1"/>
    <col min="2835" max="3072" width="9.88671875" style="421"/>
    <col min="3073" max="3073" width="4.88671875" style="421" customWidth="1"/>
    <col min="3074" max="3074" width="8.33203125" style="421" customWidth="1"/>
    <col min="3075" max="3075" width="5" style="421" customWidth="1"/>
    <col min="3076" max="3076" width="30.88671875" style="421" customWidth="1"/>
    <col min="3077" max="3078" width="12.109375" style="421" customWidth="1"/>
    <col min="3079" max="3079" width="11" style="421" customWidth="1"/>
    <col min="3080" max="3080" width="6.88671875" style="421" customWidth="1"/>
    <col min="3081" max="3081" width="10.33203125" style="421" customWidth="1"/>
    <col min="3082" max="3082" width="11.109375" style="421" customWidth="1"/>
    <col min="3083" max="3083" width="12.6640625" style="421" customWidth="1"/>
    <col min="3084" max="3084" width="9.109375" style="421" customWidth="1"/>
    <col min="3085" max="3085" width="9.6640625" style="421" customWidth="1"/>
    <col min="3086" max="3086" width="10.109375" style="421" customWidth="1"/>
    <col min="3087" max="3088" width="7.109375" style="421" customWidth="1"/>
    <col min="3089" max="3089" width="9.109375" style="421" customWidth="1"/>
    <col min="3090" max="3090" width="10.109375" style="421" customWidth="1"/>
    <col min="3091" max="3328" width="9.88671875" style="421"/>
    <col min="3329" max="3329" width="4.88671875" style="421" customWidth="1"/>
    <col min="3330" max="3330" width="8.33203125" style="421" customWidth="1"/>
    <col min="3331" max="3331" width="5" style="421" customWidth="1"/>
    <col min="3332" max="3332" width="30.88671875" style="421" customWidth="1"/>
    <col min="3333" max="3334" width="12.109375" style="421" customWidth="1"/>
    <col min="3335" max="3335" width="11" style="421" customWidth="1"/>
    <col min="3336" max="3336" width="6.88671875" style="421" customWidth="1"/>
    <col min="3337" max="3337" width="10.33203125" style="421" customWidth="1"/>
    <col min="3338" max="3338" width="11.109375" style="421" customWidth="1"/>
    <col min="3339" max="3339" width="12.6640625" style="421" customWidth="1"/>
    <col min="3340" max="3340" width="9.109375" style="421" customWidth="1"/>
    <col min="3341" max="3341" width="9.6640625" style="421" customWidth="1"/>
    <col min="3342" max="3342" width="10.109375" style="421" customWidth="1"/>
    <col min="3343" max="3344" width="7.109375" style="421" customWidth="1"/>
    <col min="3345" max="3345" width="9.109375" style="421" customWidth="1"/>
    <col min="3346" max="3346" width="10.109375" style="421" customWidth="1"/>
    <col min="3347" max="3584" width="9.88671875" style="421"/>
    <col min="3585" max="3585" width="4.88671875" style="421" customWidth="1"/>
    <col min="3586" max="3586" width="8.33203125" style="421" customWidth="1"/>
    <col min="3587" max="3587" width="5" style="421" customWidth="1"/>
    <col min="3588" max="3588" width="30.88671875" style="421" customWidth="1"/>
    <col min="3589" max="3590" width="12.109375" style="421" customWidth="1"/>
    <col min="3591" max="3591" width="11" style="421" customWidth="1"/>
    <col min="3592" max="3592" width="6.88671875" style="421" customWidth="1"/>
    <col min="3593" max="3593" width="10.33203125" style="421" customWidth="1"/>
    <col min="3594" max="3594" width="11.109375" style="421" customWidth="1"/>
    <col min="3595" max="3595" width="12.6640625" style="421" customWidth="1"/>
    <col min="3596" max="3596" width="9.109375" style="421" customWidth="1"/>
    <col min="3597" max="3597" width="9.6640625" style="421" customWidth="1"/>
    <col min="3598" max="3598" width="10.109375" style="421" customWidth="1"/>
    <col min="3599" max="3600" width="7.109375" style="421" customWidth="1"/>
    <col min="3601" max="3601" width="9.109375" style="421" customWidth="1"/>
    <col min="3602" max="3602" width="10.109375" style="421" customWidth="1"/>
    <col min="3603" max="3840" width="9.88671875" style="421"/>
    <col min="3841" max="3841" width="4.88671875" style="421" customWidth="1"/>
    <col min="3842" max="3842" width="8.33203125" style="421" customWidth="1"/>
    <col min="3843" max="3843" width="5" style="421" customWidth="1"/>
    <col min="3844" max="3844" width="30.88671875" style="421" customWidth="1"/>
    <col min="3845" max="3846" width="12.109375" style="421" customWidth="1"/>
    <col min="3847" max="3847" width="11" style="421" customWidth="1"/>
    <col min="3848" max="3848" width="6.88671875" style="421" customWidth="1"/>
    <col min="3849" max="3849" width="10.33203125" style="421" customWidth="1"/>
    <col min="3850" max="3850" width="11.109375" style="421" customWidth="1"/>
    <col min="3851" max="3851" width="12.6640625" style="421" customWidth="1"/>
    <col min="3852" max="3852" width="9.109375" style="421" customWidth="1"/>
    <col min="3853" max="3853" width="9.6640625" style="421" customWidth="1"/>
    <col min="3854" max="3854" width="10.109375" style="421" customWidth="1"/>
    <col min="3855" max="3856" width="7.109375" style="421" customWidth="1"/>
    <col min="3857" max="3857" width="9.109375" style="421" customWidth="1"/>
    <col min="3858" max="3858" width="10.109375" style="421" customWidth="1"/>
    <col min="3859" max="4096" width="9.88671875" style="421"/>
    <col min="4097" max="4097" width="4.88671875" style="421" customWidth="1"/>
    <col min="4098" max="4098" width="8.33203125" style="421" customWidth="1"/>
    <col min="4099" max="4099" width="5" style="421" customWidth="1"/>
    <col min="4100" max="4100" width="30.88671875" style="421" customWidth="1"/>
    <col min="4101" max="4102" width="12.109375" style="421" customWidth="1"/>
    <col min="4103" max="4103" width="11" style="421" customWidth="1"/>
    <col min="4104" max="4104" width="6.88671875" style="421" customWidth="1"/>
    <col min="4105" max="4105" width="10.33203125" style="421" customWidth="1"/>
    <col min="4106" max="4106" width="11.109375" style="421" customWidth="1"/>
    <col min="4107" max="4107" width="12.6640625" style="421" customWidth="1"/>
    <col min="4108" max="4108" width="9.109375" style="421" customWidth="1"/>
    <col min="4109" max="4109" width="9.6640625" style="421" customWidth="1"/>
    <col min="4110" max="4110" width="10.109375" style="421" customWidth="1"/>
    <col min="4111" max="4112" width="7.109375" style="421" customWidth="1"/>
    <col min="4113" max="4113" width="9.109375" style="421" customWidth="1"/>
    <col min="4114" max="4114" width="10.109375" style="421" customWidth="1"/>
    <col min="4115" max="4352" width="9.88671875" style="421"/>
    <col min="4353" max="4353" width="4.88671875" style="421" customWidth="1"/>
    <col min="4354" max="4354" width="8.33203125" style="421" customWidth="1"/>
    <col min="4355" max="4355" width="5" style="421" customWidth="1"/>
    <col min="4356" max="4356" width="30.88671875" style="421" customWidth="1"/>
    <col min="4357" max="4358" width="12.109375" style="421" customWidth="1"/>
    <col min="4359" max="4359" width="11" style="421" customWidth="1"/>
    <col min="4360" max="4360" width="6.88671875" style="421" customWidth="1"/>
    <col min="4361" max="4361" width="10.33203125" style="421" customWidth="1"/>
    <col min="4362" max="4362" width="11.109375" style="421" customWidth="1"/>
    <col min="4363" max="4363" width="12.6640625" style="421" customWidth="1"/>
    <col min="4364" max="4364" width="9.109375" style="421" customWidth="1"/>
    <col min="4365" max="4365" width="9.6640625" style="421" customWidth="1"/>
    <col min="4366" max="4366" width="10.109375" style="421" customWidth="1"/>
    <col min="4367" max="4368" width="7.109375" style="421" customWidth="1"/>
    <col min="4369" max="4369" width="9.109375" style="421" customWidth="1"/>
    <col min="4370" max="4370" width="10.109375" style="421" customWidth="1"/>
    <col min="4371" max="4608" width="9.88671875" style="421"/>
    <col min="4609" max="4609" width="4.88671875" style="421" customWidth="1"/>
    <col min="4610" max="4610" width="8.33203125" style="421" customWidth="1"/>
    <col min="4611" max="4611" width="5" style="421" customWidth="1"/>
    <col min="4612" max="4612" width="30.88671875" style="421" customWidth="1"/>
    <col min="4613" max="4614" width="12.109375" style="421" customWidth="1"/>
    <col min="4615" max="4615" width="11" style="421" customWidth="1"/>
    <col min="4616" max="4616" width="6.88671875" style="421" customWidth="1"/>
    <col min="4617" max="4617" width="10.33203125" style="421" customWidth="1"/>
    <col min="4618" max="4618" width="11.109375" style="421" customWidth="1"/>
    <col min="4619" max="4619" width="12.6640625" style="421" customWidth="1"/>
    <col min="4620" max="4620" width="9.109375" style="421" customWidth="1"/>
    <col min="4621" max="4621" width="9.6640625" style="421" customWidth="1"/>
    <col min="4622" max="4622" width="10.109375" style="421" customWidth="1"/>
    <col min="4623" max="4624" width="7.109375" style="421" customWidth="1"/>
    <col min="4625" max="4625" width="9.109375" style="421" customWidth="1"/>
    <col min="4626" max="4626" width="10.109375" style="421" customWidth="1"/>
    <col min="4627" max="4864" width="9.88671875" style="421"/>
    <col min="4865" max="4865" width="4.88671875" style="421" customWidth="1"/>
    <col min="4866" max="4866" width="8.33203125" style="421" customWidth="1"/>
    <col min="4867" max="4867" width="5" style="421" customWidth="1"/>
    <col min="4868" max="4868" width="30.88671875" style="421" customWidth="1"/>
    <col min="4869" max="4870" width="12.109375" style="421" customWidth="1"/>
    <col min="4871" max="4871" width="11" style="421" customWidth="1"/>
    <col min="4872" max="4872" width="6.88671875" style="421" customWidth="1"/>
    <col min="4873" max="4873" width="10.33203125" style="421" customWidth="1"/>
    <col min="4874" max="4874" width="11.109375" style="421" customWidth="1"/>
    <col min="4875" max="4875" width="12.6640625" style="421" customWidth="1"/>
    <col min="4876" max="4876" width="9.109375" style="421" customWidth="1"/>
    <col min="4877" max="4877" width="9.6640625" style="421" customWidth="1"/>
    <col min="4878" max="4878" width="10.109375" style="421" customWidth="1"/>
    <col min="4879" max="4880" width="7.109375" style="421" customWidth="1"/>
    <col min="4881" max="4881" width="9.109375" style="421" customWidth="1"/>
    <col min="4882" max="4882" width="10.109375" style="421" customWidth="1"/>
    <col min="4883" max="5120" width="9.88671875" style="421"/>
    <col min="5121" max="5121" width="4.88671875" style="421" customWidth="1"/>
    <col min="5122" max="5122" width="8.33203125" style="421" customWidth="1"/>
    <col min="5123" max="5123" width="5" style="421" customWidth="1"/>
    <col min="5124" max="5124" width="30.88671875" style="421" customWidth="1"/>
    <col min="5125" max="5126" width="12.109375" style="421" customWidth="1"/>
    <col min="5127" max="5127" width="11" style="421" customWidth="1"/>
    <col min="5128" max="5128" width="6.88671875" style="421" customWidth="1"/>
    <col min="5129" max="5129" width="10.33203125" style="421" customWidth="1"/>
    <col min="5130" max="5130" width="11.109375" style="421" customWidth="1"/>
    <col min="5131" max="5131" width="12.6640625" style="421" customWidth="1"/>
    <col min="5132" max="5132" width="9.109375" style="421" customWidth="1"/>
    <col min="5133" max="5133" width="9.6640625" style="421" customWidth="1"/>
    <col min="5134" max="5134" width="10.109375" style="421" customWidth="1"/>
    <col min="5135" max="5136" width="7.109375" style="421" customWidth="1"/>
    <col min="5137" max="5137" width="9.109375" style="421" customWidth="1"/>
    <col min="5138" max="5138" width="10.109375" style="421" customWidth="1"/>
    <col min="5139" max="5376" width="9.88671875" style="421"/>
    <col min="5377" max="5377" width="4.88671875" style="421" customWidth="1"/>
    <col min="5378" max="5378" width="8.33203125" style="421" customWidth="1"/>
    <col min="5379" max="5379" width="5" style="421" customWidth="1"/>
    <col min="5380" max="5380" width="30.88671875" style="421" customWidth="1"/>
    <col min="5381" max="5382" width="12.109375" style="421" customWidth="1"/>
    <col min="5383" max="5383" width="11" style="421" customWidth="1"/>
    <col min="5384" max="5384" width="6.88671875" style="421" customWidth="1"/>
    <col min="5385" max="5385" width="10.33203125" style="421" customWidth="1"/>
    <col min="5386" max="5386" width="11.109375" style="421" customWidth="1"/>
    <col min="5387" max="5387" width="12.6640625" style="421" customWidth="1"/>
    <col min="5388" max="5388" width="9.109375" style="421" customWidth="1"/>
    <col min="5389" max="5389" width="9.6640625" style="421" customWidth="1"/>
    <col min="5390" max="5390" width="10.109375" style="421" customWidth="1"/>
    <col min="5391" max="5392" width="7.109375" style="421" customWidth="1"/>
    <col min="5393" max="5393" width="9.109375" style="421" customWidth="1"/>
    <col min="5394" max="5394" width="10.109375" style="421" customWidth="1"/>
    <col min="5395" max="5632" width="9.88671875" style="421"/>
    <col min="5633" max="5633" width="4.88671875" style="421" customWidth="1"/>
    <col min="5634" max="5634" width="8.33203125" style="421" customWidth="1"/>
    <col min="5635" max="5635" width="5" style="421" customWidth="1"/>
    <col min="5636" max="5636" width="30.88671875" style="421" customWidth="1"/>
    <col min="5637" max="5638" width="12.109375" style="421" customWidth="1"/>
    <col min="5639" max="5639" width="11" style="421" customWidth="1"/>
    <col min="5640" max="5640" width="6.88671875" style="421" customWidth="1"/>
    <col min="5641" max="5641" width="10.33203125" style="421" customWidth="1"/>
    <col min="5642" max="5642" width="11.109375" style="421" customWidth="1"/>
    <col min="5643" max="5643" width="12.6640625" style="421" customWidth="1"/>
    <col min="5644" max="5644" width="9.109375" style="421" customWidth="1"/>
    <col min="5645" max="5645" width="9.6640625" style="421" customWidth="1"/>
    <col min="5646" max="5646" width="10.109375" style="421" customWidth="1"/>
    <col min="5647" max="5648" width="7.109375" style="421" customWidth="1"/>
    <col min="5649" max="5649" width="9.109375" style="421" customWidth="1"/>
    <col min="5650" max="5650" width="10.109375" style="421" customWidth="1"/>
    <col min="5651" max="5888" width="9.88671875" style="421"/>
    <col min="5889" max="5889" width="4.88671875" style="421" customWidth="1"/>
    <col min="5890" max="5890" width="8.33203125" style="421" customWidth="1"/>
    <col min="5891" max="5891" width="5" style="421" customWidth="1"/>
    <col min="5892" max="5892" width="30.88671875" style="421" customWidth="1"/>
    <col min="5893" max="5894" width="12.109375" style="421" customWidth="1"/>
    <col min="5895" max="5895" width="11" style="421" customWidth="1"/>
    <col min="5896" max="5896" width="6.88671875" style="421" customWidth="1"/>
    <col min="5897" max="5897" width="10.33203125" style="421" customWidth="1"/>
    <col min="5898" max="5898" width="11.109375" style="421" customWidth="1"/>
    <col min="5899" max="5899" width="12.6640625" style="421" customWidth="1"/>
    <col min="5900" max="5900" width="9.109375" style="421" customWidth="1"/>
    <col min="5901" max="5901" width="9.6640625" style="421" customWidth="1"/>
    <col min="5902" max="5902" width="10.109375" style="421" customWidth="1"/>
    <col min="5903" max="5904" width="7.109375" style="421" customWidth="1"/>
    <col min="5905" max="5905" width="9.109375" style="421" customWidth="1"/>
    <col min="5906" max="5906" width="10.109375" style="421" customWidth="1"/>
    <col min="5907" max="6144" width="9.88671875" style="421"/>
    <col min="6145" max="6145" width="4.88671875" style="421" customWidth="1"/>
    <col min="6146" max="6146" width="8.33203125" style="421" customWidth="1"/>
    <col min="6147" max="6147" width="5" style="421" customWidth="1"/>
    <col min="6148" max="6148" width="30.88671875" style="421" customWidth="1"/>
    <col min="6149" max="6150" width="12.109375" style="421" customWidth="1"/>
    <col min="6151" max="6151" width="11" style="421" customWidth="1"/>
    <col min="6152" max="6152" width="6.88671875" style="421" customWidth="1"/>
    <col min="6153" max="6153" width="10.33203125" style="421" customWidth="1"/>
    <col min="6154" max="6154" width="11.109375" style="421" customWidth="1"/>
    <col min="6155" max="6155" width="12.6640625" style="421" customWidth="1"/>
    <col min="6156" max="6156" width="9.109375" style="421" customWidth="1"/>
    <col min="6157" max="6157" width="9.6640625" style="421" customWidth="1"/>
    <col min="6158" max="6158" width="10.109375" style="421" customWidth="1"/>
    <col min="6159" max="6160" width="7.109375" style="421" customWidth="1"/>
    <col min="6161" max="6161" width="9.109375" style="421" customWidth="1"/>
    <col min="6162" max="6162" width="10.109375" style="421" customWidth="1"/>
    <col min="6163" max="6400" width="9.88671875" style="421"/>
    <col min="6401" max="6401" width="4.88671875" style="421" customWidth="1"/>
    <col min="6402" max="6402" width="8.33203125" style="421" customWidth="1"/>
    <col min="6403" max="6403" width="5" style="421" customWidth="1"/>
    <col min="6404" max="6404" width="30.88671875" style="421" customWidth="1"/>
    <col min="6405" max="6406" width="12.109375" style="421" customWidth="1"/>
    <col min="6407" max="6407" width="11" style="421" customWidth="1"/>
    <col min="6408" max="6408" width="6.88671875" style="421" customWidth="1"/>
    <col min="6409" max="6409" width="10.33203125" style="421" customWidth="1"/>
    <col min="6410" max="6410" width="11.109375" style="421" customWidth="1"/>
    <col min="6411" max="6411" width="12.6640625" style="421" customWidth="1"/>
    <col min="6412" max="6412" width="9.109375" style="421" customWidth="1"/>
    <col min="6413" max="6413" width="9.6640625" style="421" customWidth="1"/>
    <col min="6414" max="6414" width="10.109375" style="421" customWidth="1"/>
    <col min="6415" max="6416" width="7.109375" style="421" customWidth="1"/>
    <col min="6417" max="6417" width="9.109375" style="421" customWidth="1"/>
    <col min="6418" max="6418" width="10.109375" style="421" customWidth="1"/>
    <col min="6419" max="6656" width="9.88671875" style="421"/>
    <col min="6657" max="6657" width="4.88671875" style="421" customWidth="1"/>
    <col min="6658" max="6658" width="8.33203125" style="421" customWidth="1"/>
    <col min="6659" max="6659" width="5" style="421" customWidth="1"/>
    <col min="6660" max="6660" width="30.88671875" style="421" customWidth="1"/>
    <col min="6661" max="6662" width="12.109375" style="421" customWidth="1"/>
    <col min="6663" max="6663" width="11" style="421" customWidth="1"/>
    <col min="6664" max="6664" width="6.88671875" style="421" customWidth="1"/>
    <col min="6665" max="6665" width="10.33203125" style="421" customWidth="1"/>
    <col min="6666" max="6666" width="11.109375" style="421" customWidth="1"/>
    <col min="6667" max="6667" width="12.6640625" style="421" customWidth="1"/>
    <col min="6668" max="6668" width="9.109375" style="421" customWidth="1"/>
    <col min="6669" max="6669" width="9.6640625" style="421" customWidth="1"/>
    <col min="6670" max="6670" width="10.109375" style="421" customWidth="1"/>
    <col min="6671" max="6672" width="7.109375" style="421" customWidth="1"/>
    <col min="6673" max="6673" width="9.109375" style="421" customWidth="1"/>
    <col min="6674" max="6674" width="10.109375" style="421" customWidth="1"/>
    <col min="6675" max="6912" width="9.88671875" style="421"/>
    <col min="6913" max="6913" width="4.88671875" style="421" customWidth="1"/>
    <col min="6914" max="6914" width="8.33203125" style="421" customWidth="1"/>
    <col min="6915" max="6915" width="5" style="421" customWidth="1"/>
    <col min="6916" max="6916" width="30.88671875" style="421" customWidth="1"/>
    <col min="6917" max="6918" width="12.109375" style="421" customWidth="1"/>
    <col min="6919" max="6919" width="11" style="421" customWidth="1"/>
    <col min="6920" max="6920" width="6.88671875" style="421" customWidth="1"/>
    <col min="6921" max="6921" width="10.33203125" style="421" customWidth="1"/>
    <col min="6922" max="6922" width="11.109375" style="421" customWidth="1"/>
    <col min="6923" max="6923" width="12.6640625" style="421" customWidth="1"/>
    <col min="6924" max="6924" width="9.109375" style="421" customWidth="1"/>
    <col min="6925" max="6925" width="9.6640625" style="421" customWidth="1"/>
    <col min="6926" max="6926" width="10.109375" style="421" customWidth="1"/>
    <col min="6927" max="6928" width="7.109375" style="421" customWidth="1"/>
    <col min="6929" max="6929" width="9.109375" style="421" customWidth="1"/>
    <col min="6930" max="6930" width="10.109375" style="421" customWidth="1"/>
    <col min="6931" max="7168" width="9.88671875" style="421"/>
    <col min="7169" max="7169" width="4.88671875" style="421" customWidth="1"/>
    <col min="7170" max="7170" width="8.33203125" style="421" customWidth="1"/>
    <col min="7171" max="7171" width="5" style="421" customWidth="1"/>
    <col min="7172" max="7172" width="30.88671875" style="421" customWidth="1"/>
    <col min="7173" max="7174" width="12.109375" style="421" customWidth="1"/>
    <col min="7175" max="7175" width="11" style="421" customWidth="1"/>
    <col min="7176" max="7176" width="6.88671875" style="421" customWidth="1"/>
    <col min="7177" max="7177" width="10.33203125" style="421" customWidth="1"/>
    <col min="7178" max="7178" width="11.109375" style="421" customWidth="1"/>
    <col min="7179" max="7179" width="12.6640625" style="421" customWidth="1"/>
    <col min="7180" max="7180" width="9.109375" style="421" customWidth="1"/>
    <col min="7181" max="7181" width="9.6640625" style="421" customWidth="1"/>
    <col min="7182" max="7182" width="10.109375" style="421" customWidth="1"/>
    <col min="7183" max="7184" width="7.109375" style="421" customWidth="1"/>
    <col min="7185" max="7185" width="9.109375" style="421" customWidth="1"/>
    <col min="7186" max="7186" width="10.109375" style="421" customWidth="1"/>
    <col min="7187" max="7424" width="9.88671875" style="421"/>
    <col min="7425" max="7425" width="4.88671875" style="421" customWidth="1"/>
    <col min="7426" max="7426" width="8.33203125" style="421" customWidth="1"/>
    <col min="7427" max="7427" width="5" style="421" customWidth="1"/>
    <col min="7428" max="7428" width="30.88671875" style="421" customWidth="1"/>
    <col min="7429" max="7430" width="12.109375" style="421" customWidth="1"/>
    <col min="7431" max="7431" width="11" style="421" customWidth="1"/>
    <col min="7432" max="7432" width="6.88671875" style="421" customWidth="1"/>
    <col min="7433" max="7433" width="10.33203125" style="421" customWidth="1"/>
    <col min="7434" max="7434" width="11.109375" style="421" customWidth="1"/>
    <col min="7435" max="7435" width="12.6640625" style="421" customWidth="1"/>
    <col min="7436" max="7436" width="9.109375" style="421" customWidth="1"/>
    <col min="7437" max="7437" width="9.6640625" style="421" customWidth="1"/>
    <col min="7438" max="7438" width="10.109375" style="421" customWidth="1"/>
    <col min="7439" max="7440" width="7.109375" style="421" customWidth="1"/>
    <col min="7441" max="7441" width="9.109375" style="421" customWidth="1"/>
    <col min="7442" max="7442" width="10.109375" style="421" customWidth="1"/>
    <col min="7443" max="7680" width="9.88671875" style="421"/>
    <col min="7681" max="7681" width="4.88671875" style="421" customWidth="1"/>
    <col min="7682" max="7682" width="8.33203125" style="421" customWidth="1"/>
    <col min="7683" max="7683" width="5" style="421" customWidth="1"/>
    <col min="7684" max="7684" width="30.88671875" style="421" customWidth="1"/>
    <col min="7685" max="7686" width="12.109375" style="421" customWidth="1"/>
    <col min="7687" max="7687" width="11" style="421" customWidth="1"/>
    <col min="7688" max="7688" width="6.88671875" style="421" customWidth="1"/>
    <col min="7689" max="7689" width="10.33203125" style="421" customWidth="1"/>
    <col min="7690" max="7690" width="11.109375" style="421" customWidth="1"/>
    <col min="7691" max="7691" width="12.6640625" style="421" customWidth="1"/>
    <col min="7692" max="7692" width="9.109375" style="421" customWidth="1"/>
    <col min="7693" max="7693" width="9.6640625" style="421" customWidth="1"/>
    <col min="7694" max="7694" width="10.109375" style="421" customWidth="1"/>
    <col min="7695" max="7696" width="7.109375" style="421" customWidth="1"/>
    <col min="7697" max="7697" width="9.109375" style="421" customWidth="1"/>
    <col min="7698" max="7698" width="10.109375" style="421" customWidth="1"/>
    <col min="7699" max="7936" width="9.88671875" style="421"/>
    <col min="7937" max="7937" width="4.88671875" style="421" customWidth="1"/>
    <col min="7938" max="7938" width="8.33203125" style="421" customWidth="1"/>
    <col min="7939" max="7939" width="5" style="421" customWidth="1"/>
    <col min="7940" max="7940" width="30.88671875" style="421" customWidth="1"/>
    <col min="7941" max="7942" width="12.109375" style="421" customWidth="1"/>
    <col min="7943" max="7943" width="11" style="421" customWidth="1"/>
    <col min="7944" max="7944" width="6.88671875" style="421" customWidth="1"/>
    <col min="7945" max="7945" width="10.33203125" style="421" customWidth="1"/>
    <col min="7946" max="7946" width="11.109375" style="421" customWidth="1"/>
    <col min="7947" max="7947" width="12.6640625" style="421" customWidth="1"/>
    <col min="7948" max="7948" width="9.109375" style="421" customWidth="1"/>
    <col min="7949" max="7949" width="9.6640625" style="421" customWidth="1"/>
    <col min="7950" max="7950" width="10.109375" style="421" customWidth="1"/>
    <col min="7951" max="7952" width="7.109375" style="421" customWidth="1"/>
    <col min="7953" max="7953" width="9.109375" style="421" customWidth="1"/>
    <col min="7954" max="7954" width="10.109375" style="421" customWidth="1"/>
    <col min="7955" max="8192" width="9.88671875" style="421"/>
    <col min="8193" max="8193" width="4.88671875" style="421" customWidth="1"/>
    <col min="8194" max="8194" width="8.33203125" style="421" customWidth="1"/>
    <col min="8195" max="8195" width="5" style="421" customWidth="1"/>
    <col min="8196" max="8196" width="30.88671875" style="421" customWidth="1"/>
    <col min="8197" max="8198" width="12.109375" style="421" customWidth="1"/>
    <col min="8199" max="8199" width="11" style="421" customWidth="1"/>
    <col min="8200" max="8200" width="6.88671875" style="421" customWidth="1"/>
    <col min="8201" max="8201" width="10.33203125" style="421" customWidth="1"/>
    <col min="8202" max="8202" width="11.109375" style="421" customWidth="1"/>
    <col min="8203" max="8203" width="12.6640625" style="421" customWidth="1"/>
    <col min="8204" max="8204" width="9.109375" style="421" customWidth="1"/>
    <col min="8205" max="8205" width="9.6640625" style="421" customWidth="1"/>
    <col min="8206" max="8206" width="10.109375" style="421" customWidth="1"/>
    <col min="8207" max="8208" width="7.109375" style="421" customWidth="1"/>
    <col min="8209" max="8209" width="9.109375" style="421" customWidth="1"/>
    <col min="8210" max="8210" width="10.109375" style="421" customWidth="1"/>
    <col min="8211" max="8448" width="9.88671875" style="421"/>
    <col min="8449" max="8449" width="4.88671875" style="421" customWidth="1"/>
    <col min="8450" max="8450" width="8.33203125" style="421" customWidth="1"/>
    <col min="8451" max="8451" width="5" style="421" customWidth="1"/>
    <col min="8452" max="8452" width="30.88671875" style="421" customWidth="1"/>
    <col min="8453" max="8454" width="12.109375" style="421" customWidth="1"/>
    <col min="8455" max="8455" width="11" style="421" customWidth="1"/>
    <col min="8456" max="8456" width="6.88671875" style="421" customWidth="1"/>
    <col min="8457" max="8457" width="10.33203125" style="421" customWidth="1"/>
    <col min="8458" max="8458" width="11.109375" style="421" customWidth="1"/>
    <col min="8459" max="8459" width="12.6640625" style="421" customWidth="1"/>
    <col min="8460" max="8460" width="9.109375" style="421" customWidth="1"/>
    <col min="8461" max="8461" width="9.6640625" style="421" customWidth="1"/>
    <col min="8462" max="8462" width="10.109375" style="421" customWidth="1"/>
    <col min="8463" max="8464" width="7.109375" style="421" customWidth="1"/>
    <col min="8465" max="8465" width="9.109375" style="421" customWidth="1"/>
    <col min="8466" max="8466" width="10.109375" style="421" customWidth="1"/>
    <col min="8467" max="8704" width="9.88671875" style="421"/>
    <col min="8705" max="8705" width="4.88671875" style="421" customWidth="1"/>
    <col min="8706" max="8706" width="8.33203125" style="421" customWidth="1"/>
    <col min="8707" max="8707" width="5" style="421" customWidth="1"/>
    <col min="8708" max="8708" width="30.88671875" style="421" customWidth="1"/>
    <col min="8709" max="8710" width="12.109375" style="421" customWidth="1"/>
    <col min="8711" max="8711" width="11" style="421" customWidth="1"/>
    <col min="8712" max="8712" width="6.88671875" style="421" customWidth="1"/>
    <col min="8713" max="8713" width="10.33203125" style="421" customWidth="1"/>
    <col min="8714" max="8714" width="11.109375" style="421" customWidth="1"/>
    <col min="8715" max="8715" width="12.6640625" style="421" customWidth="1"/>
    <col min="8716" max="8716" width="9.109375" style="421" customWidth="1"/>
    <col min="8717" max="8717" width="9.6640625" style="421" customWidth="1"/>
    <col min="8718" max="8718" width="10.109375" style="421" customWidth="1"/>
    <col min="8719" max="8720" width="7.109375" style="421" customWidth="1"/>
    <col min="8721" max="8721" width="9.109375" style="421" customWidth="1"/>
    <col min="8722" max="8722" width="10.109375" style="421" customWidth="1"/>
    <col min="8723" max="8960" width="9.88671875" style="421"/>
    <col min="8961" max="8961" width="4.88671875" style="421" customWidth="1"/>
    <col min="8962" max="8962" width="8.33203125" style="421" customWidth="1"/>
    <col min="8963" max="8963" width="5" style="421" customWidth="1"/>
    <col min="8964" max="8964" width="30.88671875" style="421" customWidth="1"/>
    <col min="8965" max="8966" width="12.109375" style="421" customWidth="1"/>
    <col min="8967" max="8967" width="11" style="421" customWidth="1"/>
    <col min="8968" max="8968" width="6.88671875" style="421" customWidth="1"/>
    <col min="8969" max="8969" width="10.33203125" style="421" customWidth="1"/>
    <col min="8970" max="8970" width="11.109375" style="421" customWidth="1"/>
    <col min="8971" max="8971" width="12.6640625" style="421" customWidth="1"/>
    <col min="8972" max="8972" width="9.109375" style="421" customWidth="1"/>
    <col min="8973" max="8973" width="9.6640625" style="421" customWidth="1"/>
    <col min="8974" max="8974" width="10.109375" style="421" customWidth="1"/>
    <col min="8975" max="8976" width="7.109375" style="421" customWidth="1"/>
    <col min="8977" max="8977" width="9.109375" style="421" customWidth="1"/>
    <col min="8978" max="8978" width="10.109375" style="421" customWidth="1"/>
    <col min="8979" max="9216" width="9.88671875" style="421"/>
    <col min="9217" max="9217" width="4.88671875" style="421" customWidth="1"/>
    <col min="9218" max="9218" width="8.33203125" style="421" customWidth="1"/>
    <col min="9219" max="9219" width="5" style="421" customWidth="1"/>
    <col min="9220" max="9220" width="30.88671875" style="421" customWidth="1"/>
    <col min="9221" max="9222" width="12.109375" style="421" customWidth="1"/>
    <col min="9223" max="9223" width="11" style="421" customWidth="1"/>
    <col min="9224" max="9224" width="6.88671875" style="421" customWidth="1"/>
    <col min="9225" max="9225" width="10.33203125" style="421" customWidth="1"/>
    <col min="9226" max="9226" width="11.109375" style="421" customWidth="1"/>
    <col min="9227" max="9227" width="12.6640625" style="421" customWidth="1"/>
    <col min="9228" max="9228" width="9.109375" style="421" customWidth="1"/>
    <col min="9229" max="9229" width="9.6640625" style="421" customWidth="1"/>
    <col min="9230" max="9230" width="10.109375" style="421" customWidth="1"/>
    <col min="9231" max="9232" width="7.109375" style="421" customWidth="1"/>
    <col min="9233" max="9233" width="9.109375" style="421" customWidth="1"/>
    <col min="9234" max="9234" width="10.109375" style="421" customWidth="1"/>
    <col min="9235" max="9472" width="9.88671875" style="421"/>
    <col min="9473" max="9473" width="4.88671875" style="421" customWidth="1"/>
    <col min="9474" max="9474" width="8.33203125" style="421" customWidth="1"/>
    <col min="9475" max="9475" width="5" style="421" customWidth="1"/>
    <col min="9476" max="9476" width="30.88671875" style="421" customWidth="1"/>
    <col min="9477" max="9478" width="12.109375" style="421" customWidth="1"/>
    <col min="9479" max="9479" width="11" style="421" customWidth="1"/>
    <col min="9480" max="9480" width="6.88671875" style="421" customWidth="1"/>
    <col min="9481" max="9481" width="10.33203125" style="421" customWidth="1"/>
    <col min="9482" max="9482" width="11.109375" style="421" customWidth="1"/>
    <col min="9483" max="9483" width="12.6640625" style="421" customWidth="1"/>
    <col min="9484" max="9484" width="9.109375" style="421" customWidth="1"/>
    <col min="9485" max="9485" width="9.6640625" style="421" customWidth="1"/>
    <col min="9486" max="9486" width="10.109375" style="421" customWidth="1"/>
    <col min="9487" max="9488" width="7.109375" style="421" customWidth="1"/>
    <col min="9489" max="9489" width="9.109375" style="421" customWidth="1"/>
    <col min="9490" max="9490" width="10.109375" style="421" customWidth="1"/>
    <col min="9491" max="9728" width="9.88671875" style="421"/>
    <col min="9729" max="9729" width="4.88671875" style="421" customWidth="1"/>
    <col min="9730" max="9730" width="8.33203125" style="421" customWidth="1"/>
    <col min="9731" max="9731" width="5" style="421" customWidth="1"/>
    <col min="9732" max="9732" width="30.88671875" style="421" customWidth="1"/>
    <col min="9733" max="9734" width="12.109375" style="421" customWidth="1"/>
    <col min="9735" max="9735" width="11" style="421" customWidth="1"/>
    <col min="9736" max="9736" width="6.88671875" style="421" customWidth="1"/>
    <col min="9737" max="9737" width="10.33203125" style="421" customWidth="1"/>
    <col min="9738" max="9738" width="11.109375" style="421" customWidth="1"/>
    <col min="9739" max="9739" width="12.6640625" style="421" customWidth="1"/>
    <col min="9740" max="9740" width="9.109375" style="421" customWidth="1"/>
    <col min="9741" max="9741" width="9.6640625" style="421" customWidth="1"/>
    <col min="9742" max="9742" width="10.109375" style="421" customWidth="1"/>
    <col min="9743" max="9744" width="7.109375" style="421" customWidth="1"/>
    <col min="9745" max="9745" width="9.109375" style="421" customWidth="1"/>
    <col min="9746" max="9746" width="10.109375" style="421" customWidth="1"/>
    <col min="9747" max="9984" width="9.88671875" style="421"/>
    <col min="9985" max="9985" width="4.88671875" style="421" customWidth="1"/>
    <col min="9986" max="9986" width="8.33203125" style="421" customWidth="1"/>
    <col min="9987" max="9987" width="5" style="421" customWidth="1"/>
    <col min="9988" max="9988" width="30.88671875" style="421" customWidth="1"/>
    <col min="9989" max="9990" width="12.109375" style="421" customWidth="1"/>
    <col min="9991" max="9991" width="11" style="421" customWidth="1"/>
    <col min="9992" max="9992" width="6.88671875" style="421" customWidth="1"/>
    <col min="9993" max="9993" width="10.33203125" style="421" customWidth="1"/>
    <col min="9994" max="9994" width="11.109375" style="421" customWidth="1"/>
    <col min="9995" max="9995" width="12.6640625" style="421" customWidth="1"/>
    <col min="9996" max="9996" width="9.109375" style="421" customWidth="1"/>
    <col min="9997" max="9997" width="9.6640625" style="421" customWidth="1"/>
    <col min="9998" max="9998" width="10.109375" style="421" customWidth="1"/>
    <col min="9999" max="10000" width="7.109375" style="421" customWidth="1"/>
    <col min="10001" max="10001" width="9.109375" style="421" customWidth="1"/>
    <col min="10002" max="10002" width="10.109375" style="421" customWidth="1"/>
    <col min="10003" max="10240" width="9.88671875" style="421"/>
    <col min="10241" max="10241" width="4.88671875" style="421" customWidth="1"/>
    <col min="10242" max="10242" width="8.33203125" style="421" customWidth="1"/>
    <col min="10243" max="10243" width="5" style="421" customWidth="1"/>
    <col min="10244" max="10244" width="30.88671875" style="421" customWidth="1"/>
    <col min="10245" max="10246" width="12.109375" style="421" customWidth="1"/>
    <col min="10247" max="10247" width="11" style="421" customWidth="1"/>
    <col min="10248" max="10248" width="6.88671875" style="421" customWidth="1"/>
    <col min="10249" max="10249" width="10.33203125" style="421" customWidth="1"/>
    <col min="10250" max="10250" width="11.109375" style="421" customWidth="1"/>
    <col min="10251" max="10251" width="12.6640625" style="421" customWidth="1"/>
    <col min="10252" max="10252" width="9.109375" style="421" customWidth="1"/>
    <col min="10253" max="10253" width="9.6640625" style="421" customWidth="1"/>
    <col min="10254" max="10254" width="10.109375" style="421" customWidth="1"/>
    <col min="10255" max="10256" width="7.109375" style="421" customWidth="1"/>
    <col min="10257" max="10257" width="9.109375" style="421" customWidth="1"/>
    <col min="10258" max="10258" width="10.109375" style="421" customWidth="1"/>
    <col min="10259" max="10496" width="9.88671875" style="421"/>
    <col min="10497" max="10497" width="4.88671875" style="421" customWidth="1"/>
    <col min="10498" max="10498" width="8.33203125" style="421" customWidth="1"/>
    <col min="10499" max="10499" width="5" style="421" customWidth="1"/>
    <col min="10500" max="10500" width="30.88671875" style="421" customWidth="1"/>
    <col min="10501" max="10502" width="12.109375" style="421" customWidth="1"/>
    <col min="10503" max="10503" width="11" style="421" customWidth="1"/>
    <col min="10504" max="10504" width="6.88671875" style="421" customWidth="1"/>
    <col min="10505" max="10505" width="10.33203125" style="421" customWidth="1"/>
    <col min="10506" max="10506" width="11.109375" style="421" customWidth="1"/>
    <col min="10507" max="10507" width="12.6640625" style="421" customWidth="1"/>
    <col min="10508" max="10508" width="9.109375" style="421" customWidth="1"/>
    <col min="10509" max="10509" width="9.6640625" style="421" customWidth="1"/>
    <col min="10510" max="10510" width="10.109375" style="421" customWidth="1"/>
    <col min="10511" max="10512" width="7.109375" style="421" customWidth="1"/>
    <col min="10513" max="10513" width="9.109375" style="421" customWidth="1"/>
    <col min="10514" max="10514" width="10.109375" style="421" customWidth="1"/>
    <col min="10515" max="10752" width="9.88671875" style="421"/>
    <col min="10753" max="10753" width="4.88671875" style="421" customWidth="1"/>
    <col min="10754" max="10754" width="8.33203125" style="421" customWidth="1"/>
    <col min="10755" max="10755" width="5" style="421" customWidth="1"/>
    <col min="10756" max="10756" width="30.88671875" style="421" customWidth="1"/>
    <col min="10757" max="10758" width="12.109375" style="421" customWidth="1"/>
    <col min="10759" max="10759" width="11" style="421" customWidth="1"/>
    <col min="10760" max="10760" width="6.88671875" style="421" customWidth="1"/>
    <col min="10761" max="10761" width="10.33203125" style="421" customWidth="1"/>
    <col min="10762" max="10762" width="11.109375" style="421" customWidth="1"/>
    <col min="10763" max="10763" width="12.6640625" style="421" customWidth="1"/>
    <col min="10764" max="10764" width="9.109375" style="421" customWidth="1"/>
    <col min="10765" max="10765" width="9.6640625" style="421" customWidth="1"/>
    <col min="10766" max="10766" width="10.109375" style="421" customWidth="1"/>
    <col min="10767" max="10768" width="7.109375" style="421" customWidth="1"/>
    <col min="10769" max="10769" width="9.109375" style="421" customWidth="1"/>
    <col min="10770" max="10770" width="10.109375" style="421" customWidth="1"/>
    <col min="10771" max="11008" width="9.88671875" style="421"/>
    <col min="11009" max="11009" width="4.88671875" style="421" customWidth="1"/>
    <col min="11010" max="11010" width="8.33203125" style="421" customWidth="1"/>
    <col min="11011" max="11011" width="5" style="421" customWidth="1"/>
    <col min="11012" max="11012" width="30.88671875" style="421" customWidth="1"/>
    <col min="11013" max="11014" width="12.109375" style="421" customWidth="1"/>
    <col min="11015" max="11015" width="11" style="421" customWidth="1"/>
    <col min="11016" max="11016" width="6.88671875" style="421" customWidth="1"/>
    <col min="11017" max="11017" width="10.33203125" style="421" customWidth="1"/>
    <col min="11018" max="11018" width="11.109375" style="421" customWidth="1"/>
    <col min="11019" max="11019" width="12.6640625" style="421" customWidth="1"/>
    <col min="11020" max="11020" width="9.109375" style="421" customWidth="1"/>
    <col min="11021" max="11021" width="9.6640625" style="421" customWidth="1"/>
    <col min="11022" max="11022" width="10.109375" style="421" customWidth="1"/>
    <col min="11023" max="11024" width="7.109375" style="421" customWidth="1"/>
    <col min="11025" max="11025" width="9.109375" style="421" customWidth="1"/>
    <col min="11026" max="11026" width="10.109375" style="421" customWidth="1"/>
    <col min="11027" max="11264" width="9.88671875" style="421"/>
    <col min="11265" max="11265" width="4.88671875" style="421" customWidth="1"/>
    <col min="11266" max="11266" width="8.33203125" style="421" customWidth="1"/>
    <col min="11267" max="11267" width="5" style="421" customWidth="1"/>
    <col min="11268" max="11268" width="30.88671875" style="421" customWidth="1"/>
    <col min="11269" max="11270" width="12.109375" style="421" customWidth="1"/>
    <col min="11271" max="11271" width="11" style="421" customWidth="1"/>
    <col min="11272" max="11272" width="6.88671875" style="421" customWidth="1"/>
    <col min="11273" max="11273" width="10.33203125" style="421" customWidth="1"/>
    <col min="11274" max="11274" width="11.109375" style="421" customWidth="1"/>
    <col min="11275" max="11275" width="12.6640625" style="421" customWidth="1"/>
    <col min="11276" max="11276" width="9.109375" style="421" customWidth="1"/>
    <col min="11277" max="11277" width="9.6640625" style="421" customWidth="1"/>
    <col min="11278" max="11278" width="10.109375" style="421" customWidth="1"/>
    <col min="11279" max="11280" width="7.109375" style="421" customWidth="1"/>
    <col min="11281" max="11281" width="9.109375" style="421" customWidth="1"/>
    <col min="11282" max="11282" width="10.109375" style="421" customWidth="1"/>
    <col min="11283" max="11520" width="9.88671875" style="421"/>
    <col min="11521" max="11521" width="4.88671875" style="421" customWidth="1"/>
    <col min="11522" max="11522" width="8.33203125" style="421" customWidth="1"/>
    <col min="11523" max="11523" width="5" style="421" customWidth="1"/>
    <col min="11524" max="11524" width="30.88671875" style="421" customWidth="1"/>
    <col min="11525" max="11526" width="12.109375" style="421" customWidth="1"/>
    <col min="11527" max="11527" width="11" style="421" customWidth="1"/>
    <col min="11528" max="11528" width="6.88671875" style="421" customWidth="1"/>
    <col min="11529" max="11529" width="10.33203125" style="421" customWidth="1"/>
    <col min="11530" max="11530" width="11.109375" style="421" customWidth="1"/>
    <col min="11531" max="11531" width="12.6640625" style="421" customWidth="1"/>
    <col min="11532" max="11532" width="9.109375" style="421" customWidth="1"/>
    <col min="11533" max="11533" width="9.6640625" style="421" customWidth="1"/>
    <col min="11534" max="11534" width="10.109375" style="421" customWidth="1"/>
    <col min="11535" max="11536" width="7.109375" style="421" customWidth="1"/>
    <col min="11537" max="11537" width="9.109375" style="421" customWidth="1"/>
    <col min="11538" max="11538" width="10.109375" style="421" customWidth="1"/>
    <col min="11539" max="11776" width="9.88671875" style="421"/>
    <col min="11777" max="11777" width="4.88671875" style="421" customWidth="1"/>
    <col min="11778" max="11778" width="8.33203125" style="421" customWidth="1"/>
    <col min="11779" max="11779" width="5" style="421" customWidth="1"/>
    <col min="11780" max="11780" width="30.88671875" style="421" customWidth="1"/>
    <col min="11781" max="11782" width="12.109375" style="421" customWidth="1"/>
    <col min="11783" max="11783" width="11" style="421" customWidth="1"/>
    <col min="11784" max="11784" width="6.88671875" style="421" customWidth="1"/>
    <col min="11785" max="11785" width="10.33203125" style="421" customWidth="1"/>
    <col min="11786" max="11786" width="11.109375" style="421" customWidth="1"/>
    <col min="11787" max="11787" width="12.6640625" style="421" customWidth="1"/>
    <col min="11788" max="11788" width="9.109375" style="421" customWidth="1"/>
    <col min="11789" max="11789" width="9.6640625" style="421" customWidth="1"/>
    <col min="11790" max="11790" width="10.109375" style="421" customWidth="1"/>
    <col min="11791" max="11792" width="7.109375" style="421" customWidth="1"/>
    <col min="11793" max="11793" width="9.109375" style="421" customWidth="1"/>
    <col min="11794" max="11794" width="10.109375" style="421" customWidth="1"/>
    <col min="11795" max="12032" width="9.88671875" style="421"/>
    <col min="12033" max="12033" width="4.88671875" style="421" customWidth="1"/>
    <col min="12034" max="12034" width="8.33203125" style="421" customWidth="1"/>
    <col min="12035" max="12035" width="5" style="421" customWidth="1"/>
    <col min="12036" max="12036" width="30.88671875" style="421" customWidth="1"/>
    <col min="12037" max="12038" width="12.109375" style="421" customWidth="1"/>
    <col min="12039" max="12039" width="11" style="421" customWidth="1"/>
    <col min="12040" max="12040" width="6.88671875" style="421" customWidth="1"/>
    <col min="12041" max="12041" width="10.33203125" style="421" customWidth="1"/>
    <col min="12042" max="12042" width="11.109375" style="421" customWidth="1"/>
    <col min="12043" max="12043" width="12.6640625" style="421" customWidth="1"/>
    <col min="12044" max="12044" width="9.109375" style="421" customWidth="1"/>
    <col min="12045" max="12045" width="9.6640625" style="421" customWidth="1"/>
    <col min="12046" max="12046" width="10.109375" style="421" customWidth="1"/>
    <col min="12047" max="12048" width="7.109375" style="421" customWidth="1"/>
    <col min="12049" max="12049" width="9.109375" style="421" customWidth="1"/>
    <col min="12050" max="12050" width="10.109375" style="421" customWidth="1"/>
    <col min="12051" max="12288" width="9.88671875" style="421"/>
    <col min="12289" max="12289" width="4.88671875" style="421" customWidth="1"/>
    <col min="12290" max="12290" width="8.33203125" style="421" customWidth="1"/>
    <col min="12291" max="12291" width="5" style="421" customWidth="1"/>
    <col min="12292" max="12292" width="30.88671875" style="421" customWidth="1"/>
    <col min="12293" max="12294" width="12.109375" style="421" customWidth="1"/>
    <col min="12295" max="12295" width="11" style="421" customWidth="1"/>
    <col min="12296" max="12296" width="6.88671875" style="421" customWidth="1"/>
    <col min="12297" max="12297" width="10.33203125" style="421" customWidth="1"/>
    <col min="12298" max="12298" width="11.109375" style="421" customWidth="1"/>
    <col min="12299" max="12299" width="12.6640625" style="421" customWidth="1"/>
    <col min="12300" max="12300" width="9.109375" style="421" customWidth="1"/>
    <col min="12301" max="12301" width="9.6640625" style="421" customWidth="1"/>
    <col min="12302" max="12302" width="10.109375" style="421" customWidth="1"/>
    <col min="12303" max="12304" width="7.109375" style="421" customWidth="1"/>
    <col min="12305" max="12305" width="9.109375" style="421" customWidth="1"/>
    <col min="12306" max="12306" width="10.109375" style="421" customWidth="1"/>
    <col min="12307" max="12544" width="9.88671875" style="421"/>
    <col min="12545" max="12545" width="4.88671875" style="421" customWidth="1"/>
    <col min="12546" max="12546" width="8.33203125" style="421" customWidth="1"/>
    <col min="12547" max="12547" width="5" style="421" customWidth="1"/>
    <col min="12548" max="12548" width="30.88671875" style="421" customWidth="1"/>
    <col min="12549" max="12550" width="12.109375" style="421" customWidth="1"/>
    <col min="12551" max="12551" width="11" style="421" customWidth="1"/>
    <col min="12552" max="12552" width="6.88671875" style="421" customWidth="1"/>
    <col min="12553" max="12553" width="10.33203125" style="421" customWidth="1"/>
    <col min="12554" max="12554" width="11.109375" style="421" customWidth="1"/>
    <col min="12555" max="12555" width="12.6640625" style="421" customWidth="1"/>
    <col min="12556" max="12556" width="9.109375" style="421" customWidth="1"/>
    <col min="12557" max="12557" width="9.6640625" style="421" customWidth="1"/>
    <col min="12558" max="12558" width="10.109375" style="421" customWidth="1"/>
    <col min="12559" max="12560" width="7.109375" style="421" customWidth="1"/>
    <col min="12561" max="12561" width="9.109375" style="421" customWidth="1"/>
    <col min="12562" max="12562" width="10.109375" style="421" customWidth="1"/>
    <col min="12563" max="12800" width="9.88671875" style="421"/>
    <col min="12801" max="12801" width="4.88671875" style="421" customWidth="1"/>
    <col min="12802" max="12802" width="8.33203125" style="421" customWidth="1"/>
    <col min="12803" max="12803" width="5" style="421" customWidth="1"/>
    <col min="12804" max="12804" width="30.88671875" style="421" customWidth="1"/>
    <col min="12805" max="12806" width="12.109375" style="421" customWidth="1"/>
    <col min="12807" max="12807" width="11" style="421" customWidth="1"/>
    <col min="12808" max="12808" width="6.88671875" style="421" customWidth="1"/>
    <col min="12809" max="12809" width="10.33203125" style="421" customWidth="1"/>
    <col min="12810" max="12810" width="11.109375" style="421" customWidth="1"/>
    <col min="12811" max="12811" width="12.6640625" style="421" customWidth="1"/>
    <col min="12812" max="12812" width="9.109375" style="421" customWidth="1"/>
    <col min="12813" max="12813" width="9.6640625" style="421" customWidth="1"/>
    <col min="12814" max="12814" width="10.109375" style="421" customWidth="1"/>
    <col min="12815" max="12816" width="7.109375" style="421" customWidth="1"/>
    <col min="12817" max="12817" width="9.109375" style="421" customWidth="1"/>
    <col min="12818" max="12818" width="10.109375" style="421" customWidth="1"/>
    <col min="12819" max="13056" width="9.88671875" style="421"/>
    <col min="13057" max="13057" width="4.88671875" style="421" customWidth="1"/>
    <col min="13058" max="13058" width="8.33203125" style="421" customWidth="1"/>
    <col min="13059" max="13059" width="5" style="421" customWidth="1"/>
    <col min="13060" max="13060" width="30.88671875" style="421" customWidth="1"/>
    <col min="13061" max="13062" width="12.109375" style="421" customWidth="1"/>
    <col min="13063" max="13063" width="11" style="421" customWidth="1"/>
    <col min="13064" max="13064" width="6.88671875" style="421" customWidth="1"/>
    <col min="13065" max="13065" width="10.33203125" style="421" customWidth="1"/>
    <col min="13066" max="13066" width="11.109375" style="421" customWidth="1"/>
    <col min="13067" max="13067" width="12.6640625" style="421" customWidth="1"/>
    <col min="13068" max="13068" width="9.109375" style="421" customWidth="1"/>
    <col min="13069" max="13069" width="9.6640625" style="421" customWidth="1"/>
    <col min="13070" max="13070" width="10.109375" style="421" customWidth="1"/>
    <col min="13071" max="13072" width="7.109375" style="421" customWidth="1"/>
    <col min="13073" max="13073" width="9.109375" style="421" customWidth="1"/>
    <col min="13074" max="13074" width="10.109375" style="421" customWidth="1"/>
    <col min="13075" max="13312" width="9.88671875" style="421"/>
    <col min="13313" max="13313" width="4.88671875" style="421" customWidth="1"/>
    <col min="13314" max="13314" width="8.33203125" style="421" customWidth="1"/>
    <col min="13315" max="13315" width="5" style="421" customWidth="1"/>
    <col min="13316" max="13316" width="30.88671875" style="421" customWidth="1"/>
    <col min="13317" max="13318" width="12.109375" style="421" customWidth="1"/>
    <col min="13319" max="13319" width="11" style="421" customWidth="1"/>
    <col min="13320" max="13320" width="6.88671875" style="421" customWidth="1"/>
    <col min="13321" max="13321" width="10.33203125" style="421" customWidth="1"/>
    <col min="13322" max="13322" width="11.109375" style="421" customWidth="1"/>
    <col min="13323" max="13323" width="12.6640625" style="421" customWidth="1"/>
    <col min="13324" max="13324" width="9.109375" style="421" customWidth="1"/>
    <col min="13325" max="13325" width="9.6640625" style="421" customWidth="1"/>
    <col min="13326" max="13326" width="10.109375" style="421" customWidth="1"/>
    <col min="13327" max="13328" width="7.109375" style="421" customWidth="1"/>
    <col min="13329" max="13329" width="9.109375" style="421" customWidth="1"/>
    <col min="13330" max="13330" width="10.109375" style="421" customWidth="1"/>
    <col min="13331" max="13568" width="9.88671875" style="421"/>
    <col min="13569" max="13569" width="4.88671875" style="421" customWidth="1"/>
    <col min="13570" max="13570" width="8.33203125" style="421" customWidth="1"/>
    <col min="13571" max="13571" width="5" style="421" customWidth="1"/>
    <col min="13572" max="13572" width="30.88671875" style="421" customWidth="1"/>
    <col min="13573" max="13574" width="12.109375" style="421" customWidth="1"/>
    <col min="13575" max="13575" width="11" style="421" customWidth="1"/>
    <col min="13576" max="13576" width="6.88671875" style="421" customWidth="1"/>
    <col min="13577" max="13577" width="10.33203125" style="421" customWidth="1"/>
    <col min="13578" max="13578" width="11.109375" style="421" customWidth="1"/>
    <col min="13579" max="13579" width="12.6640625" style="421" customWidth="1"/>
    <col min="13580" max="13580" width="9.109375" style="421" customWidth="1"/>
    <col min="13581" max="13581" width="9.6640625" style="421" customWidth="1"/>
    <col min="13582" max="13582" width="10.109375" style="421" customWidth="1"/>
    <col min="13583" max="13584" width="7.109375" style="421" customWidth="1"/>
    <col min="13585" max="13585" width="9.109375" style="421" customWidth="1"/>
    <col min="13586" max="13586" width="10.109375" style="421" customWidth="1"/>
    <col min="13587" max="13824" width="9.88671875" style="421"/>
    <col min="13825" max="13825" width="4.88671875" style="421" customWidth="1"/>
    <col min="13826" max="13826" width="8.33203125" style="421" customWidth="1"/>
    <col min="13827" max="13827" width="5" style="421" customWidth="1"/>
    <col min="13828" max="13828" width="30.88671875" style="421" customWidth="1"/>
    <col min="13829" max="13830" width="12.109375" style="421" customWidth="1"/>
    <col min="13831" max="13831" width="11" style="421" customWidth="1"/>
    <col min="13832" max="13832" width="6.88671875" style="421" customWidth="1"/>
    <col min="13833" max="13833" width="10.33203125" style="421" customWidth="1"/>
    <col min="13834" max="13834" width="11.109375" style="421" customWidth="1"/>
    <col min="13835" max="13835" width="12.6640625" style="421" customWidth="1"/>
    <col min="13836" max="13836" width="9.109375" style="421" customWidth="1"/>
    <col min="13837" max="13837" width="9.6640625" style="421" customWidth="1"/>
    <col min="13838" max="13838" width="10.109375" style="421" customWidth="1"/>
    <col min="13839" max="13840" width="7.109375" style="421" customWidth="1"/>
    <col min="13841" max="13841" width="9.109375" style="421" customWidth="1"/>
    <col min="13842" max="13842" width="10.109375" style="421" customWidth="1"/>
    <col min="13843" max="14080" width="9.88671875" style="421"/>
    <col min="14081" max="14081" width="4.88671875" style="421" customWidth="1"/>
    <col min="14082" max="14082" width="8.33203125" style="421" customWidth="1"/>
    <col min="14083" max="14083" width="5" style="421" customWidth="1"/>
    <col min="14084" max="14084" width="30.88671875" style="421" customWidth="1"/>
    <col min="14085" max="14086" width="12.109375" style="421" customWidth="1"/>
    <col min="14087" max="14087" width="11" style="421" customWidth="1"/>
    <col min="14088" max="14088" width="6.88671875" style="421" customWidth="1"/>
    <col min="14089" max="14089" width="10.33203125" style="421" customWidth="1"/>
    <col min="14090" max="14090" width="11.109375" style="421" customWidth="1"/>
    <col min="14091" max="14091" width="12.6640625" style="421" customWidth="1"/>
    <col min="14092" max="14092" width="9.109375" style="421" customWidth="1"/>
    <col min="14093" max="14093" width="9.6640625" style="421" customWidth="1"/>
    <col min="14094" max="14094" width="10.109375" style="421" customWidth="1"/>
    <col min="14095" max="14096" width="7.109375" style="421" customWidth="1"/>
    <col min="14097" max="14097" width="9.109375" style="421" customWidth="1"/>
    <col min="14098" max="14098" width="10.109375" style="421" customWidth="1"/>
    <col min="14099" max="14336" width="9.88671875" style="421"/>
    <col min="14337" max="14337" width="4.88671875" style="421" customWidth="1"/>
    <col min="14338" max="14338" width="8.33203125" style="421" customWidth="1"/>
    <col min="14339" max="14339" width="5" style="421" customWidth="1"/>
    <col min="14340" max="14340" width="30.88671875" style="421" customWidth="1"/>
    <col min="14341" max="14342" width="12.109375" style="421" customWidth="1"/>
    <col min="14343" max="14343" width="11" style="421" customWidth="1"/>
    <col min="14344" max="14344" width="6.88671875" style="421" customWidth="1"/>
    <col min="14345" max="14345" width="10.33203125" style="421" customWidth="1"/>
    <col min="14346" max="14346" width="11.109375" style="421" customWidth="1"/>
    <col min="14347" max="14347" width="12.6640625" style="421" customWidth="1"/>
    <col min="14348" max="14348" width="9.109375" style="421" customWidth="1"/>
    <col min="14349" max="14349" width="9.6640625" style="421" customWidth="1"/>
    <col min="14350" max="14350" width="10.109375" style="421" customWidth="1"/>
    <col min="14351" max="14352" width="7.109375" style="421" customWidth="1"/>
    <col min="14353" max="14353" width="9.109375" style="421" customWidth="1"/>
    <col min="14354" max="14354" width="10.109375" style="421" customWidth="1"/>
    <col min="14355" max="14592" width="9.88671875" style="421"/>
    <col min="14593" max="14593" width="4.88671875" style="421" customWidth="1"/>
    <col min="14594" max="14594" width="8.33203125" style="421" customWidth="1"/>
    <col min="14595" max="14595" width="5" style="421" customWidth="1"/>
    <col min="14596" max="14596" width="30.88671875" style="421" customWidth="1"/>
    <col min="14597" max="14598" width="12.109375" style="421" customWidth="1"/>
    <col min="14599" max="14599" width="11" style="421" customWidth="1"/>
    <col min="14600" max="14600" width="6.88671875" style="421" customWidth="1"/>
    <col min="14601" max="14601" width="10.33203125" style="421" customWidth="1"/>
    <col min="14602" max="14602" width="11.109375" style="421" customWidth="1"/>
    <col min="14603" max="14603" width="12.6640625" style="421" customWidth="1"/>
    <col min="14604" max="14604" width="9.109375" style="421" customWidth="1"/>
    <col min="14605" max="14605" width="9.6640625" style="421" customWidth="1"/>
    <col min="14606" max="14606" width="10.109375" style="421" customWidth="1"/>
    <col min="14607" max="14608" width="7.109375" style="421" customWidth="1"/>
    <col min="14609" max="14609" width="9.109375" style="421" customWidth="1"/>
    <col min="14610" max="14610" width="10.109375" style="421" customWidth="1"/>
    <col min="14611" max="14848" width="9.88671875" style="421"/>
    <col min="14849" max="14849" width="4.88671875" style="421" customWidth="1"/>
    <col min="14850" max="14850" width="8.33203125" style="421" customWidth="1"/>
    <col min="14851" max="14851" width="5" style="421" customWidth="1"/>
    <col min="14852" max="14852" width="30.88671875" style="421" customWidth="1"/>
    <col min="14853" max="14854" width="12.109375" style="421" customWidth="1"/>
    <col min="14855" max="14855" width="11" style="421" customWidth="1"/>
    <col min="14856" max="14856" width="6.88671875" style="421" customWidth="1"/>
    <col min="14857" max="14857" width="10.33203125" style="421" customWidth="1"/>
    <col min="14858" max="14858" width="11.109375" style="421" customWidth="1"/>
    <col min="14859" max="14859" width="12.6640625" style="421" customWidth="1"/>
    <col min="14860" max="14860" width="9.109375" style="421" customWidth="1"/>
    <col min="14861" max="14861" width="9.6640625" style="421" customWidth="1"/>
    <col min="14862" max="14862" width="10.109375" style="421" customWidth="1"/>
    <col min="14863" max="14864" width="7.109375" style="421" customWidth="1"/>
    <col min="14865" max="14865" width="9.109375" style="421" customWidth="1"/>
    <col min="14866" max="14866" width="10.109375" style="421" customWidth="1"/>
    <col min="14867" max="15104" width="9.88671875" style="421"/>
    <col min="15105" max="15105" width="4.88671875" style="421" customWidth="1"/>
    <col min="15106" max="15106" width="8.33203125" style="421" customWidth="1"/>
    <col min="15107" max="15107" width="5" style="421" customWidth="1"/>
    <col min="15108" max="15108" width="30.88671875" style="421" customWidth="1"/>
    <col min="15109" max="15110" width="12.109375" style="421" customWidth="1"/>
    <col min="15111" max="15111" width="11" style="421" customWidth="1"/>
    <col min="15112" max="15112" width="6.88671875" style="421" customWidth="1"/>
    <col min="15113" max="15113" width="10.33203125" style="421" customWidth="1"/>
    <col min="15114" max="15114" width="11.109375" style="421" customWidth="1"/>
    <col min="15115" max="15115" width="12.6640625" style="421" customWidth="1"/>
    <col min="15116" max="15116" width="9.109375" style="421" customWidth="1"/>
    <col min="15117" max="15117" width="9.6640625" style="421" customWidth="1"/>
    <col min="15118" max="15118" width="10.109375" style="421" customWidth="1"/>
    <col min="15119" max="15120" width="7.109375" style="421" customWidth="1"/>
    <col min="15121" max="15121" width="9.109375" style="421" customWidth="1"/>
    <col min="15122" max="15122" width="10.109375" style="421" customWidth="1"/>
    <col min="15123" max="15360" width="9.88671875" style="421"/>
    <col min="15361" max="15361" width="4.88671875" style="421" customWidth="1"/>
    <col min="15362" max="15362" width="8.33203125" style="421" customWidth="1"/>
    <col min="15363" max="15363" width="5" style="421" customWidth="1"/>
    <col min="15364" max="15364" width="30.88671875" style="421" customWidth="1"/>
    <col min="15365" max="15366" width="12.109375" style="421" customWidth="1"/>
    <col min="15367" max="15367" width="11" style="421" customWidth="1"/>
    <col min="15368" max="15368" width="6.88671875" style="421" customWidth="1"/>
    <col min="15369" max="15369" width="10.33203125" style="421" customWidth="1"/>
    <col min="15370" max="15370" width="11.109375" style="421" customWidth="1"/>
    <col min="15371" max="15371" width="12.6640625" style="421" customWidth="1"/>
    <col min="15372" max="15372" width="9.109375" style="421" customWidth="1"/>
    <col min="15373" max="15373" width="9.6640625" style="421" customWidth="1"/>
    <col min="15374" max="15374" width="10.109375" style="421" customWidth="1"/>
    <col min="15375" max="15376" width="7.109375" style="421" customWidth="1"/>
    <col min="15377" max="15377" width="9.109375" style="421" customWidth="1"/>
    <col min="15378" max="15378" width="10.109375" style="421" customWidth="1"/>
    <col min="15379" max="15616" width="9.88671875" style="421"/>
    <col min="15617" max="15617" width="4.88671875" style="421" customWidth="1"/>
    <col min="15618" max="15618" width="8.33203125" style="421" customWidth="1"/>
    <col min="15619" max="15619" width="5" style="421" customWidth="1"/>
    <col min="15620" max="15620" width="30.88671875" style="421" customWidth="1"/>
    <col min="15621" max="15622" width="12.109375" style="421" customWidth="1"/>
    <col min="15623" max="15623" width="11" style="421" customWidth="1"/>
    <col min="15624" max="15624" width="6.88671875" style="421" customWidth="1"/>
    <col min="15625" max="15625" width="10.33203125" style="421" customWidth="1"/>
    <col min="15626" max="15626" width="11.109375" style="421" customWidth="1"/>
    <col min="15627" max="15627" width="12.6640625" style="421" customWidth="1"/>
    <col min="15628" max="15628" width="9.109375" style="421" customWidth="1"/>
    <col min="15629" max="15629" width="9.6640625" style="421" customWidth="1"/>
    <col min="15630" max="15630" width="10.109375" style="421" customWidth="1"/>
    <col min="15631" max="15632" width="7.109375" style="421" customWidth="1"/>
    <col min="15633" max="15633" width="9.109375" style="421" customWidth="1"/>
    <col min="15634" max="15634" width="10.109375" style="421" customWidth="1"/>
    <col min="15635" max="15872" width="9.88671875" style="421"/>
    <col min="15873" max="15873" width="4.88671875" style="421" customWidth="1"/>
    <col min="15874" max="15874" width="8.33203125" style="421" customWidth="1"/>
    <col min="15875" max="15875" width="5" style="421" customWidth="1"/>
    <col min="15876" max="15876" width="30.88671875" style="421" customWidth="1"/>
    <col min="15877" max="15878" width="12.109375" style="421" customWidth="1"/>
    <col min="15879" max="15879" width="11" style="421" customWidth="1"/>
    <col min="15880" max="15880" width="6.88671875" style="421" customWidth="1"/>
    <col min="15881" max="15881" width="10.33203125" style="421" customWidth="1"/>
    <col min="15882" max="15882" width="11.109375" style="421" customWidth="1"/>
    <col min="15883" max="15883" width="12.6640625" style="421" customWidth="1"/>
    <col min="15884" max="15884" width="9.109375" style="421" customWidth="1"/>
    <col min="15885" max="15885" width="9.6640625" style="421" customWidth="1"/>
    <col min="15886" max="15886" width="10.109375" style="421" customWidth="1"/>
    <col min="15887" max="15888" width="7.109375" style="421" customWidth="1"/>
    <col min="15889" max="15889" width="9.109375" style="421" customWidth="1"/>
    <col min="15890" max="15890" width="10.109375" style="421" customWidth="1"/>
    <col min="15891" max="16128" width="9.88671875" style="421"/>
    <col min="16129" max="16129" width="4.88671875" style="421" customWidth="1"/>
    <col min="16130" max="16130" width="8.33203125" style="421" customWidth="1"/>
    <col min="16131" max="16131" width="5" style="421" customWidth="1"/>
    <col min="16132" max="16132" width="30.88671875" style="421" customWidth="1"/>
    <col min="16133" max="16134" width="12.109375" style="421" customWidth="1"/>
    <col min="16135" max="16135" width="11" style="421" customWidth="1"/>
    <col min="16136" max="16136" width="6.88671875" style="421" customWidth="1"/>
    <col min="16137" max="16137" width="10.33203125" style="421" customWidth="1"/>
    <col min="16138" max="16138" width="11.109375" style="421" customWidth="1"/>
    <col min="16139" max="16139" width="12.6640625" style="421" customWidth="1"/>
    <col min="16140" max="16140" width="9.109375" style="421" customWidth="1"/>
    <col min="16141" max="16141" width="9.6640625" style="421" customWidth="1"/>
    <col min="16142" max="16142" width="10.109375" style="421" customWidth="1"/>
    <col min="16143" max="16144" width="7.109375" style="421" customWidth="1"/>
    <col min="16145" max="16145" width="9.109375" style="421" customWidth="1"/>
    <col min="16146" max="16146" width="10.109375" style="421" customWidth="1"/>
    <col min="16147" max="16384" width="9.88671875" style="421"/>
  </cols>
  <sheetData>
    <row r="1" spans="1:18" ht="14.25" customHeight="1">
      <c r="A1" s="417"/>
      <c r="B1" s="418"/>
      <c r="C1" s="418"/>
      <c r="D1" s="419"/>
      <c r="E1" s="419"/>
      <c r="F1" s="972" t="str">
        <f>'T1'!D2</f>
        <v xml:space="preserve">Sprawozdanie </v>
      </c>
      <c r="G1" s="972"/>
      <c r="H1" s="972"/>
      <c r="I1" s="972"/>
      <c r="J1" s="972"/>
      <c r="K1" s="972"/>
      <c r="L1" s="419"/>
      <c r="M1" s="419"/>
      <c r="N1" s="419"/>
      <c r="O1" s="419"/>
      <c r="P1" s="419"/>
      <c r="Q1" s="4" t="str">
        <f>'T1'!I1</f>
        <v xml:space="preserve">Tabela </v>
      </c>
      <c r="R1" s="420" t="s">
        <v>180</v>
      </c>
    </row>
    <row r="2" spans="1:18" ht="15" customHeight="1">
      <c r="A2" s="417"/>
      <c r="B2" s="418"/>
      <c r="C2" s="418"/>
      <c r="D2" s="419"/>
      <c r="E2" s="419"/>
      <c r="F2" s="1045" t="s">
        <v>247</v>
      </c>
      <c r="G2" s="1045"/>
      <c r="H2" s="1045"/>
      <c r="I2" s="1045"/>
      <c r="J2" s="1045"/>
      <c r="K2" s="1045"/>
      <c r="L2" s="419"/>
      <c r="M2" s="419"/>
      <c r="N2" s="419"/>
      <c r="O2" s="419"/>
      <c r="P2" s="419"/>
      <c r="Q2" s="419"/>
      <c r="R2" s="419"/>
    </row>
    <row r="3" spans="1:18" ht="16.5" customHeight="1">
      <c r="A3" s="422"/>
      <c r="B3" s="422"/>
      <c r="C3" s="422"/>
      <c r="D3" s="423"/>
      <c r="E3" s="423"/>
      <c r="F3" s="1046" t="str">
        <f>'T1'!D4</f>
        <v xml:space="preserve">za rok 2016 </v>
      </c>
      <c r="G3" s="1045"/>
      <c r="H3" s="1045"/>
      <c r="I3" s="1045"/>
      <c r="J3" s="1045"/>
      <c r="K3" s="1045"/>
      <c r="L3" s="423"/>
      <c r="M3" s="423"/>
      <c r="N3" s="419"/>
      <c r="O3" s="419"/>
      <c r="P3" s="419"/>
      <c r="Q3" s="419"/>
      <c r="R3" s="419"/>
    </row>
    <row r="4" spans="1:18" ht="12" customHeight="1"/>
    <row r="5" spans="1:18" s="424" customFormat="1" ht="12" customHeight="1">
      <c r="A5" s="1047" t="s">
        <v>2</v>
      </c>
      <c r="B5" s="1048"/>
      <c r="C5" s="1049"/>
      <c r="D5" s="1033" t="s">
        <v>85</v>
      </c>
      <c r="E5" s="1021" t="s">
        <v>181</v>
      </c>
      <c r="F5" s="1021" t="s">
        <v>182</v>
      </c>
      <c r="G5" s="1005" t="s">
        <v>6</v>
      </c>
      <c r="H5" s="1034" t="s">
        <v>183</v>
      </c>
      <c r="I5" s="1006" t="s">
        <v>184</v>
      </c>
      <c r="J5" s="1007"/>
      <c r="K5" s="1007"/>
      <c r="L5" s="1007"/>
      <c r="M5" s="1007"/>
      <c r="N5" s="1007"/>
      <c r="O5" s="1007"/>
      <c r="P5" s="1007"/>
      <c r="Q5" s="1007"/>
      <c r="R5" s="1008"/>
    </row>
    <row r="6" spans="1:18" s="424" customFormat="1" ht="15" customHeight="1">
      <c r="A6" s="1010" t="s">
        <v>9</v>
      </c>
      <c r="B6" s="1010" t="s">
        <v>10</v>
      </c>
      <c r="C6" s="1010" t="s">
        <v>11</v>
      </c>
      <c r="D6" s="1033"/>
      <c r="E6" s="1022"/>
      <c r="F6" s="1022"/>
      <c r="G6" s="1005"/>
      <c r="H6" s="1034"/>
      <c r="I6" s="1005" t="s">
        <v>185</v>
      </c>
      <c r="J6" s="1005" t="s">
        <v>150</v>
      </c>
      <c r="K6" s="1005"/>
      <c r="L6" s="1005"/>
      <c r="M6" s="1005"/>
      <c r="N6" s="1005"/>
      <c r="O6" s="1005"/>
      <c r="P6" s="1005"/>
      <c r="Q6" s="1005" t="s">
        <v>186</v>
      </c>
      <c r="R6" s="1012" t="s">
        <v>150</v>
      </c>
    </row>
    <row r="7" spans="1:18" s="424" customFormat="1" ht="11.25" customHeight="1">
      <c r="A7" s="1010"/>
      <c r="B7" s="1010"/>
      <c r="C7" s="1010"/>
      <c r="D7" s="1033"/>
      <c r="E7" s="1022"/>
      <c r="F7" s="1022"/>
      <c r="G7" s="1005"/>
      <c r="H7" s="1034"/>
      <c r="I7" s="1005"/>
      <c r="J7" s="1005"/>
      <c r="K7" s="1005"/>
      <c r="L7" s="1005"/>
      <c r="M7" s="1005"/>
      <c r="N7" s="1005"/>
      <c r="O7" s="1005"/>
      <c r="P7" s="1005"/>
      <c r="Q7" s="1005"/>
      <c r="R7" s="1014"/>
    </row>
    <row r="8" spans="1:18" s="424" customFormat="1" ht="11.25" customHeight="1">
      <c r="A8" s="1010"/>
      <c r="B8" s="1010"/>
      <c r="C8" s="1010"/>
      <c r="D8" s="1033"/>
      <c r="E8" s="1022"/>
      <c r="F8" s="1022"/>
      <c r="G8" s="1005"/>
      <c r="H8" s="1034"/>
      <c r="I8" s="1005"/>
      <c r="J8" s="1002" t="s">
        <v>187</v>
      </c>
      <c r="K8" s="1002" t="s">
        <v>188</v>
      </c>
      <c r="L8" s="1031" t="s">
        <v>189</v>
      </c>
      <c r="M8" s="1031" t="s">
        <v>190</v>
      </c>
      <c r="N8" s="1031" t="s">
        <v>191</v>
      </c>
      <c r="O8" s="1031" t="s">
        <v>192</v>
      </c>
      <c r="P8" s="1031" t="s">
        <v>193</v>
      </c>
      <c r="Q8" s="1005"/>
      <c r="R8" s="1012" t="s">
        <v>194</v>
      </c>
    </row>
    <row r="9" spans="1:18" s="424" customFormat="1" ht="11.25" customHeight="1">
      <c r="A9" s="1010"/>
      <c r="B9" s="1010"/>
      <c r="C9" s="1010"/>
      <c r="D9" s="1033"/>
      <c r="E9" s="1022"/>
      <c r="F9" s="1022"/>
      <c r="G9" s="1005"/>
      <c r="H9" s="1034"/>
      <c r="I9" s="1005"/>
      <c r="J9" s="1003"/>
      <c r="K9" s="1003"/>
      <c r="L9" s="1031"/>
      <c r="M9" s="1031"/>
      <c r="N9" s="1031"/>
      <c r="O9" s="1031"/>
      <c r="P9" s="1031"/>
      <c r="Q9" s="1005"/>
      <c r="R9" s="1013"/>
    </row>
    <row r="10" spans="1:18" s="424" customFormat="1" ht="40.200000000000003" customHeight="1">
      <c r="A10" s="1011"/>
      <c r="B10" s="1011"/>
      <c r="C10" s="1011"/>
      <c r="D10" s="1033"/>
      <c r="E10" s="1023"/>
      <c r="F10" s="1023"/>
      <c r="G10" s="1005"/>
      <c r="H10" s="1034"/>
      <c r="I10" s="1005"/>
      <c r="J10" s="1004"/>
      <c r="K10" s="1004"/>
      <c r="L10" s="1031"/>
      <c r="M10" s="1031"/>
      <c r="N10" s="1031"/>
      <c r="O10" s="1031"/>
      <c r="P10" s="1031"/>
      <c r="Q10" s="1005"/>
      <c r="R10" s="1014"/>
    </row>
    <row r="11" spans="1:18" s="424" customFormat="1" ht="15" customHeight="1">
      <c r="A11" s="425">
        <v>1</v>
      </c>
      <c r="B11" s="425">
        <v>2</v>
      </c>
      <c r="C11" s="425">
        <v>3</v>
      </c>
      <c r="D11" s="425">
        <v>4</v>
      </c>
      <c r="E11" s="425">
        <v>5</v>
      </c>
      <c r="F11" s="425">
        <v>6</v>
      </c>
      <c r="G11" s="425">
        <v>7</v>
      </c>
      <c r="H11" s="425">
        <v>8</v>
      </c>
      <c r="I11" s="425">
        <v>9</v>
      </c>
      <c r="J11" s="425">
        <v>10</v>
      </c>
      <c r="K11" s="425">
        <v>11</v>
      </c>
      <c r="L11" s="425">
        <v>12</v>
      </c>
      <c r="M11" s="425">
        <v>13</v>
      </c>
      <c r="N11" s="425">
        <v>14</v>
      </c>
      <c r="O11" s="425">
        <v>15</v>
      </c>
      <c r="P11" s="425">
        <v>16</v>
      </c>
      <c r="Q11" s="425">
        <v>17</v>
      </c>
      <c r="R11" s="425">
        <v>18</v>
      </c>
    </row>
    <row r="12" spans="1:18" s="431" customFormat="1" ht="15" customHeight="1">
      <c r="A12" s="426">
        <v>10</v>
      </c>
      <c r="B12" s="427"/>
      <c r="C12" s="427"/>
      <c r="D12" s="134" t="s">
        <v>14</v>
      </c>
      <c r="E12" s="428">
        <f>E13+E19+E21</f>
        <v>125345</v>
      </c>
      <c r="F12" s="428">
        <f>F13+F19+F21</f>
        <v>308900.34000000003</v>
      </c>
      <c r="G12" s="428">
        <f>G13+G19+G21</f>
        <v>236027.24000000002</v>
      </c>
      <c r="H12" s="429">
        <f t="shared" ref="H12:H17" si="0">G12/F12*100</f>
        <v>76.408863777877357</v>
      </c>
      <c r="I12" s="430">
        <f>SUM(J12:P12)</f>
        <v>195400.34000000003</v>
      </c>
      <c r="J12" s="428"/>
      <c r="K12" s="428">
        <f>K13+K19+K21</f>
        <v>195400.34000000003</v>
      </c>
      <c r="L12" s="428"/>
      <c r="M12" s="428"/>
      <c r="N12" s="428"/>
      <c r="O12" s="428"/>
      <c r="P12" s="428"/>
      <c r="Q12" s="428">
        <f>Q13+Q19+Q21</f>
        <v>40626.9</v>
      </c>
      <c r="R12" s="428"/>
    </row>
    <row r="13" spans="1:18" s="424" customFormat="1" ht="15" customHeight="1">
      <c r="A13" s="426"/>
      <c r="B13" s="432">
        <v>1010</v>
      </c>
      <c r="C13" s="432"/>
      <c r="D13" s="59" t="s">
        <v>15</v>
      </c>
      <c r="E13" s="433">
        <f>SUM(E14:E18)</f>
        <v>115685</v>
      </c>
      <c r="F13" s="433">
        <f>SUM(F14:F18)</f>
        <v>150685</v>
      </c>
      <c r="G13" s="434">
        <f>SUM(G14:G18)</f>
        <v>77827.899999999994</v>
      </c>
      <c r="H13" s="438">
        <f t="shared" si="0"/>
        <v>51.649401068454061</v>
      </c>
      <c r="I13" s="434">
        <f t="shared" ref="I13:I17" si="1">SUM(J13:P13)</f>
        <v>37201</v>
      </c>
      <c r="J13" s="434"/>
      <c r="K13" s="434">
        <f>SUM(K14:K18)</f>
        <v>37201</v>
      </c>
      <c r="L13" s="434"/>
      <c r="M13" s="434"/>
      <c r="N13" s="434"/>
      <c r="O13" s="434"/>
      <c r="P13" s="434"/>
      <c r="Q13" s="434">
        <f>SUM(Q14:Q18)</f>
        <v>40626.9</v>
      </c>
      <c r="R13" s="434"/>
    </row>
    <row r="14" spans="1:18" s="424" customFormat="1" ht="13.05" customHeight="1">
      <c r="A14" s="426"/>
      <c r="B14" s="432"/>
      <c r="C14" s="436">
        <v>4210</v>
      </c>
      <c r="D14" s="233" t="s">
        <v>103</v>
      </c>
      <c r="E14" s="435">
        <v>15000</v>
      </c>
      <c r="F14" s="435"/>
      <c r="G14" s="437"/>
      <c r="H14" s="438"/>
      <c r="I14" s="434"/>
      <c r="J14" s="439"/>
      <c r="K14" s="435"/>
      <c r="L14" s="440"/>
      <c r="M14" s="440"/>
      <c r="N14" s="440"/>
      <c r="O14" s="440"/>
      <c r="P14" s="440"/>
      <c r="Q14" s="441"/>
      <c r="R14" s="435"/>
    </row>
    <row r="15" spans="1:18" s="424" customFormat="1" ht="13.05" customHeight="1">
      <c r="A15" s="426"/>
      <c r="B15" s="432"/>
      <c r="C15" s="436">
        <v>4270</v>
      </c>
      <c r="D15" s="233" t="s">
        <v>195</v>
      </c>
      <c r="E15" s="435">
        <v>15000</v>
      </c>
      <c r="F15" s="435"/>
      <c r="G15" s="437"/>
      <c r="H15" s="438"/>
      <c r="I15" s="434"/>
      <c r="J15" s="439"/>
      <c r="K15" s="435"/>
      <c r="L15" s="440"/>
      <c r="M15" s="440"/>
      <c r="N15" s="440"/>
      <c r="O15" s="440"/>
      <c r="P15" s="440"/>
      <c r="Q15" s="441"/>
      <c r="R15" s="435"/>
    </row>
    <row r="16" spans="1:18" s="424" customFormat="1" ht="13.05" customHeight="1">
      <c r="A16" s="426"/>
      <c r="B16" s="432"/>
      <c r="C16" s="436">
        <v>4300</v>
      </c>
      <c r="D16" s="233" t="s">
        <v>104</v>
      </c>
      <c r="E16" s="435">
        <v>15000</v>
      </c>
      <c r="F16" s="435">
        <v>35000</v>
      </c>
      <c r="G16" s="437">
        <f>I16+Q16</f>
        <v>32000</v>
      </c>
      <c r="H16" s="438">
        <f t="shared" ref="H16" si="2">G16/F16*100</f>
        <v>91.428571428571431</v>
      </c>
      <c r="I16" s="434">
        <f t="shared" ref="I16" si="3">SUM(J16:P16)</f>
        <v>32000</v>
      </c>
      <c r="J16" s="439"/>
      <c r="K16" s="435">
        <v>32000</v>
      </c>
      <c r="L16" s="440"/>
      <c r="M16" s="440"/>
      <c r="N16" s="440"/>
      <c r="O16" s="440"/>
      <c r="P16" s="440"/>
      <c r="Q16" s="441"/>
      <c r="R16" s="435"/>
    </row>
    <row r="17" spans="1:18" s="424" customFormat="1" ht="13.05" customHeight="1">
      <c r="A17" s="426"/>
      <c r="B17" s="432"/>
      <c r="C17" s="436">
        <v>4430</v>
      </c>
      <c r="D17" s="233" t="s">
        <v>105</v>
      </c>
      <c r="E17" s="435">
        <v>4685</v>
      </c>
      <c r="F17" s="435">
        <v>5685</v>
      </c>
      <c r="G17" s="437">
        <f>I17+Q17</f>
        <v>5201</v>
      </c>
      <c r="H17" s="438">
        <f t="shared" si="0"/>
        <v>91.486367634124889</v>
      </c>
      <c r="I17" s="434">
        <f t="shared" si="1"/>
        <v>5201</v>
      </c>
      <c r="J17" s="439"/>
      <c r="K17" s="435">
        <v>5201</v>
      </c>
      <c r="L17" s="440"/>
      <c r="M17" s="440"/>
      <c r="N17" s="440"/>
      <c r="O17" s="440"/>
      <c r="P17" s="440"/>
      <c r="Q17" s="441"/>
      <c r="R17" s="435"/>
    </row>
    <row r="18" spans="1:18" s="424" customFormat="1" ht="13.05" customHeight="1">
      <c r="A18" s="426"/>
      <c r="B18" s="432"/>
      <c r="C18" s="436">
        <v>6050</v>
      </c>
      <c r="D18" s="233" t="s">
        <v>196</v>
      </c>
      <c r="E18" s="435">
        <v>66000</v>
      </c>
      <c r="F18" s="435">
        <v>110000</v>
      </c>
      <c r="G18" s="437">
        <f>I18+Q18</f>
        <v>40626.9</v>
      </c>
      <c r="H18" s="438"/>
      <c r="I18" s="434"/>
      <c r="J18" s="439"/>
      <c r="K18" s="435"/>
      <c r="L18" s="440"/>
      <c r="M18" s="440"/>
      <c r="N18" s="440"/>
      <c r="O18" s="440"/>
      <c r="P18" s="440"/>
      <c r="Q18" s="441">
        <v>40626.9</v>
      </c>
      <c r="R18" s="435"/>
    </row>
    <row r="19" spans="1:18" s="424" customFormat="1" ht="15.6" customHeight="1">
      <c r="A19" s="426"/>
      <c r="B19" s="432">
        <v>1030</v>
      </c>
      <c r="C19" s="432"/>
      <c r="D19" s="59" t="s">
        <v>197</v>
      </c>
      <c r="E19" s="437">
        <f>E20</f>
        <v>9660</v>
      </c>
      <c r="F19" s="437">
        <f>F20</f>
        <v>10015</v>
      </c>
      <c r="G19" s="434">
        <f t="shared" ref="G19:G24" si="4">I19+Q19</f>
        <v>9999</v>
      </c>
      <c r="H19" s="438">
        <f t="shared" ref="H19:H30" si="5">G19/F19*100</f>
        <v>99.840239640539195</v>
      </c>
      <c r="I19" s="434">
        <f t="shared" ref="I19" si="6">SUM(J19:P19)</f>
        <v>9999</v>
      </c>
      <c r="J19" s="435"/>
      <c r="K19" s="435">
        <f>K20</f>
        <v>9999</v>
      </c>
      <c r="L19" s="435"/>
      <c r="M19" s="435"/>
      <c r="N19" s="435"/>
      <c r="O19" s="435"/>
      <c r="P19" s="435"/>
      <c r="Q19" s="440"/>
      <c r="R19" s="440"/>
    </row>
    <row r="20" spans="1:18" s="424" customFormat="1" ht="30" customHeight="1">
      <c r="A20" s="426"/>
      <c r="B20" s="432"/>
      <c r="C20" s="436">
        <v>2850</v>
      </c>
      <c r="D20" s="233" t="s">
        <v>198</v>
      </c>
      <c r="E20" s="435">
        <v>9660</v>
      </c>
      <c r="F20" s="435">
        <v>10015</v>
      </c>
      <c r="G20" s="437">
        <f t="shared" si="4"/>
        <v>9999</v>
      </c>
      <c r="H20" s="438">
        <f t="shared" si="5"/>
        <v>99.840239640539195</v>
      </c>
      <c r="I20" s="434">
        <f t="shared" ref="I20:I24" si="7">SUM(J20:P20)</f>
        <v>9999</v>
      </c>
      <c r="J20" s="439"/>
      <c r="K20" s="435">
        <v>9999</v>
      </c>
      <c r="L20" s="440"/>
      <c r="M20" s="440"/>
      <c r="N20" s="440"/>
      <c r="O20" s="440"/>
      <c r="P20" s="440"/>
      <c r="Q20" s="440"/>
      <c r="R20" s="440"/>
    </row>
    <row r="21" spans="1:18" s="424" customFormat="1" ht="15" customHeight="1">
      <c r="A21" s="426"/>
      <c r="B21" s="432">
        <v>1095</v>
      </c>
      <c r="C21" s="432"/>
      <c r="D21" s="233" t="s">
        <v>16</v>
      </c>
      <c r="E21" s="435"/>
      <c r="F21" s="435">
        <f>SUM(F22:F24)</f>
        <v>148200.34000000003</v>
      </c>
      <c r="G21" s="434">
        <f t="shared" si="4"/>
        <v>148200.34000000003</v>
      </c>
      <c r="H21" s="438">
        <f t="shared" si="5"/>
        <v>100</v>
      </c>
      <c r="I21" s="434">
        <f t="shared" si="7"/>
        <v>148200.34000000003</v>
      </c>
      <c r="J21" s="435"/>
      <c r="K21" s="435">
        <f>SUM(K22:K24)</f>
        <v>148200.34000000003</v>
      </c>
      <c r="L21" s="435"/>
      <c r="M21" s="435"/>
      <c r="N21" s="435"/>
      <c r="O21" s="435"/>
      <c r="P21" s="435"/>
      <c r="Q21" s="440"/>
      <c r="R21" s="440"/>
    </row>
    <row r="22" spans="1:18" s="424" customFormat="1" ht="13.95" customHeight="1">
      <c r="A22" s="426"/>
      <c r="B22" s="432"/>
      <c r="C22" s="436">
        <v>4210</v>
      </c>
      <c r="D22" s="233" t="s">
        <v>103</v>
      </c>
      <c r="E22" s="435"/>
      <c r="F22" s="435">
        <v>742.09</v>
      </c>
      <c r="G22" s="437">
        <f t="shared" si="4"/>
        <v>742.09</v>
      </c>
      <c r="H22" s="438">
        <f>G22/F22*100</f>
        <v>100</v>
      </c>
      <c r="I22" s="434">
        <f t="shared" si="7"/>
        <v>742.09</v>
      </c>
      <c r="J22" s="439"/>
      <c r="K22" s="435">
        <v>742.09</v>
      </c>
      <c r="L22" s="440"/>
      <c r="M22" s="440"/>
      <c r="N22" s="440"/>
      <c r="O22" s="440"/>
      <c r="P22" s="440"/>
      <c r="Q22" s="440"/>
      <c r="R22" s="440"/>
    </row>
    <row r="23" spans="1:18" s="424" customFormat="1" ht="13.95" customHeight="1">
      <c r="A23" s="426"/>
      <c r="B23" s="432"/>
      <c r="C23" s="436">
        <v>4300</v>
      </c>
      <c r="D23" s="233" t="s">
        <v>104</v>
      </c>
      <c r="E23" s="435"/>
      <c r="F23" s="435">
        <v>2163.8000000000002</v>
      </c>
      <c r="G23" s="437">
        <f t="shared" si="4"/>
        <v>2163.8000000000002</v>
      </c>
      <c r="H23" s="438">
        <f t="shared" si="5"/>
        <v>100</v>
      </c>
      <c r="I23" s="434">
        <f t="shared" si="7"/>
        <v>2163.8000000000002</v>
      </c>
      <c r="J23" s="439"/>
      <c r="K23" s="435">
        <v>2163.8000000000002</v>
      </c>
      <c r="L23" s="440"/>
      <c r="M23" s="440"/>
      <c r="N23" s="440"/>
      <c r="O23" s="440"/>
      <c r="P23" s="440"/>
      <c r="Q23" s="440"/>
      <c r="R23" s="440"/>
    </row>
    <row r="24" spans="1:18" s="424" customFormat="1" ht="13.95" customHeight="1">
      <c r="A24" s="426"/>
      <c r="B24" s="432"/>
      <c r="C24" s="436">
        <v>4430</v>
      </c>
      <c r="D24" s="233" t="s">
        <v>105</v>
      </c>
      <c r="E24" s="435"/>
      <c r="F24" s="435">
        <v>145294.45000000001</v>
      </c>
      <c r="G24" s="437">
        <f t="shared" si="4"/>
        <v>145294.45000000001</v>
      </c>
      <c r="H24" s="438">
        <f t="shared" si="5"/>
        <v>100</v>
      </c>
      <c r="I24" s="434">
        <f t="shared" si="7"/>
        <v>145294.45000000001</v>
      </c>
      <c r="J24" s="439"/>
      <c r="K24" s="435">
        <v>145294.45000000001</v>
      </c>
      <c r="L24" s="440"/>
      <c r="M24" s="440"/>
      <c r="N24" s="440"/>
      <c r="O24" s="440"/>
      <c r="P24" s="440"/>
      <c r="Q24" s="440"/>
      <c r="R24" s="440"/>
    </row>
    <row r="25" spans="1:18" s="424" customFormat="1" ht="15" customHeight="1">
      <c r="A25" s="415">
        <v>600</v>
      </c>
      <c r="B25" s="427"/>
      <c r="C25" s="427"/>
      <c r="D25" s="134" t="s">
        <v>92</v>
      </c>
      <c r="E25" s="428">
        <f>E26+E28+E30+E35</f>
        <v>1237172</v>
      </c>
      <c r="F25" s="428">
        <f>F26+F28+F30+F35</f>
        <v>855172</v>
      </c>
      <c r="G25" s="428">
        <f>G26+G28+G30+G35</f>
        <v>536860.83000000007</v>
      </c>
      <c r="H25" s="429">
        <f t="shared" si="5"/>
        <v>62.778111303924831</v>
      </c>
      <c r="I25" s="430">
        <f>SUM(J25:P25)</f>
        <v>242341.5</v>
      </c>
      <c r="J25" s="428"/>
      <c r="K25" s="428">
        <f>K26+K28+K30+K35</f>
        <v>192341.5</v>
      </c>
      <c r="L25" s="428">
        <f>L26+L28+L30+L35</f>
        <v>50000</v>
      </c>
      <c r="M25" s="428"/>
      <c r="N25" s="428"/>
      <c r="O25" s="428"/>
      <c r="P25" s="428"/>
      <c r="Q25" s="428">
        <f>Q26+Q28+Q30+Q35</f>
        <v>294519.32999999996</v>
      </c>
      <c r="R25" s="428"/>
    </row>
    <row r="26" spans="1:18" s="424" customFormat="1" ht="15" customHeight="1">
      <c r="A26" s="443"/>
      <c r="B26" s="444">
        <v>60004</v>
      </c>
      <c r="C26" s="444"/>
      <c r="D26" s="445" t="s">
        <v>199</v>
      </c>
      <c r="E26" s="442">
        <f>E27</f>
        <v>50000</v>
      </c>
      <c r="F26" s="442">
        <f>F27</f>
        <v>50000</v>
      </c>
      <c r="G26" s="442">
        <f>G27</f>
        <v>50000</v>
      </c>
      <c r="H26" s="438">
        <f t="shared" si="5"/>
        <v>100</v>
      </c>
      <c r="I26" s="442">
        <f>I27</f>
        <v>50000</v>
      </c>
      <c r="J26" s="442"/>
      <c r="K26" s="442"/>
      <c r="L26" s="442">
        <f>L27</f>
        <v>50000</v>
      </c>
      <c r="M26" s="446"/>
      <c r="N26" s="446"/>
      <c r="O26" s="446"/>
      <c r="P26" s="446"/>
      <c r="Q26" s="442"/>
      <c r="R26" s="446"/>
    </row>
    <row r="27" spans="1:18" s="424" customFormat="1" ht="40.200000000000003" customHeight="1">
      <c r="A27" s="443"/>
      <c r="B27" s="444"/>
      <c r="C27" s="444">
        <v>2310</v>
      </c>
      <c r="D27" s="89" t="s">
        <v>200</v>
      </c>
      <c r="E27" s="442">
        <v>50000</v>
      </c>
      <c r="F27" s="442">
        <v>50000</v>
      </c>
      <c r="G27" s="434">
        <f>I27+Q27</f>
        <v>50000</v>
      </c>
      <c r="H27" s="438">
        <f t="shared" si="5"/>
        <v>100</v>
      </c>
      <c r="I27" s="434">
        <f>SUM(J27:P27)</f>
        <v>50000</v>
      </c>
      <c r="J27" s="442"/>
      <c r="K27" s="442"/>
      <c r="L27" s="442">
        <v>50000</v>
      </c>
      <c r="M27" s="446"/>
      <c r="N27" s="446"/>
      <c r="O27" s="446"/>
      <c r="P27" s="446"/>
      <c r="Q27" s="434"/>
      <c r="R27" s="446"/>
    </row>
    <row r="28" spans="1:18" s="424" customFormat="1" ht="15" customHeight="1">
      <c r="A28" s="415"/>
      <c r="B28" s="444">
        <v>60013</v>
      </c>
      <c r="C28" s="444"/>
      <c r="D28" s="59" t="s">
        <v>201</v>
      </c>
      <c r="E28" s="437">
        <f>+E29</f>
        <v>1621</v>
      </c>
      <c r="F28" s="437">
        <v>1621</v>
      </c>
      <c r="G28" s="437">
        <f>+G29</f>
        <v>1620.2</v>
      </c>
      <c r="H28" s="438">
        <f t="shared" si="5"/>
        <v>99.950647748303524</v>
      </c>
      <c r="I28" s="437">
        <f>+I29</f>
        <v>1620.2</v>
      </c>
      <c r="J28" s="439"/>
      <c r="K28" s="435">
        <v>1620.2</v>
      </c>
      <c r="L28" s="440"/>
      <c r="M28" s="440"/>
      <c r="N28" s="440"/>
      <c r="O28" s="440"/>
      <c r="P28" s="440"/>
      <c r="Q28" s="440"/>
      <c r="R28" s="440"/>
    </row>
    <row r="29" spans="1:18" s="424" customFormat="1" ht="13.95" customHeight="1">
      <c r="A29" s="415"/>
      <c r="B29" s="444"/>
      <c r="C29" s="444">
        <v>4430</v>
      </c>
      <c r="D29" s="447" t="s">
        <v>105</v>
      </c>
      <c r="E29" s="437">
        <v>1621</v>
      </c>
      <c r="F29" s="437">
        <v>1621</v>
      </c>
      <c r="G29" s="434">
        <f>I29+Q29</f>
        <v>1620.2</v>
      </c>
      <c r="H29" s="438">
        <f t="shared" si="5"/>
        <v>99.950647748303524</v>
      </c>
      <c r="I29" s="434">
        <f>SUM(J29:P29)</f>
        <v>1620.2</v>
      </c>
      <c r="J29" s="439"/>
      <c r="K29" s="435">
        <v>1620.2</v>
      </c>
      <c r="L29" s="440"/>
      <c r="M29" s="440"/>
      <c r="N29" s="440"/>
      <c r="O29" s="440"/>
      <c r="P29" s="440"/>
      <c r="Q29" s="440"/>
      <c r="R29" s="440"/>
    </row>
    <row r="30" spans="1:18" s="424" customFormat="1" ht="15" customHeight="1">
      <c r="A30" s="415"/>
      <c r="B30" s="444">
        <v>60014</v>
      </c>
      <c r="C30" s="444"/>
      <c r="D30" s="59" t="s">
        <v>202</v>
      </c>
      <c r="E30" s="437">
        <f>SUM(E31:E34)</f>
        <v>159951</v>
      </c>
      <c r="F30" s="437">
        <f>SUM(F32:F34)</f>
        <v>208449.4</v>
      </c>
      <c r="G30" s="437">
        <f>SUM(G32:G34)</f>
        <v>206672.14</v>
      </c>
      <c r="H30" s="438">
        <f t="shared" si="5"/>
        <v>99.147390205968449</v>
      </c>
      <c r="I30" s="437">
        <f>SUM(I32:I34)</f>
        <v>9950.6</v>
      </c>
      <c r="J30" s="437"/>
      <c r="K30" s="437">
        <f>SUM(K32:K34)</f>
        <v>9950.6</v>
      </c>
      <c r="L30" s="437"/>
      <c r="M30" s="437"/>
      <c r="N30" s="437"/>
      <c r="O30" s="437"/>
      <c r="P30" s="437"/>
      <c r="Q30" s="437">
        <f>SUM(Q32:Q34)</f>
        <v>196721.53999999998</v>
      </c>
      <c r="R30" s="440"/>
    </row>
    <row r="31" spans="1:18" s="424" customFormat="1" ht="13.95" customHeight="1">
      <c r="A31" s="415"/>
      <c r="B31" s="444"/>
      <c r="C31" s="444">
        <v>4210</v>
      </c>
      <c r="D31" s="233" t="s">
        <v>103</v>
      </c>
      <c r="E31" s="437">
        <v>50000</v>
      </c>
      <c r="F31" s="437"/>
      <c r="G31" s="437"/>
      <c r="H31" s="438"/>
      <c r="I31" s="434"/>
      <c r="J31" s="435"/>
      <c r="K31" s="435"/>
      <c r="L31" s="440"/>
      <c r="M31" s="440"/>
      <c r="N31" s="440"/>
      <c r="O31" s="440"/>
      <c r="P31" s="440"/>
      <c r="Q31" s="441"/>
      <c r="R31" s="439"/>
    </row>
    <row r="32" spans="1:18" s="424" customFormat="1" ht="13.95" customHeight="1">
      <c r="A32" s="415"/>
      <c r="B32" s="444"/>
      <c r="C32" s="444">
        <v>4430</v>
      </c>
      <c r="D32" s="447" t="s">
        <v>105</v>
      </c>
      <c r="E32" s="437">
        <v>9951</v>
      </c>
      <c r="F32" s="437">
        <v>9951</v>
      </c>
      <c r="G32" s="437">
        <f t="shared" ref="G32:G39" si="8">I32+Q32</f>
        <v>9950.6</v>
      </c>
      <c r="H32" s="438">
        <f t="shared" ref="H32:H34" si="9">G32/F32*100</f>
        <v>99.995980303487087</v>
      </c>
      <c r="I32" s="434">
        <f>SUM(J32:P32)</f>
        <v>9950.6</v>
      </c>
      <c r="J32" s="435"/>
      <c r="K32" s="435">
        <v>9950.6</v>
      </c>
      <c r="L32" s="440"/>
      <c r="M32" s="440"/>
      <c r="N32" s="440"/>
      <c r="O32" s="440"/>
      <c r="P32" s="440"/>
      <c r="Q32" s="448"/>
      <c r="R32" s="440"/>
    </row>
    <row r="33" spans="1:18" s="424" customFormat="1" ht="21" customHeight="1">
      <c r="A33" s="415"/>
      <c r="B33" s="416"/>
      <c r="C33" s="436">
        <v>6060</v>
      </c>
      <c r="D33" s="233" t="s">
        <v>203</v>
      </c>
      <c r="E33" s="435"/>
      <c r="F33" s="435">
        <v>98498.4</v>
      </c>
      <c r="G33" s="434">
        <f t="shared" si="8"/>
        <v>96721.54</v>
      </c>
      <c r="H33" s="438">
        <f t="shared" si="9"/>
        <v>98.196051915564112</v>
      </c>
      <c r="I33" s="434"/>
      <c r="J33" s="435"/>
      <c r="K33" s="435"/>
      <c r="L33" s="435"/>
      <c r="M33" s="435"/>
      <c r="N33" s="440"/>
      <c r="O33" s="440"/>
      <c r="P33" s="440"/>
      <c r="Q33" s="435">
        <v>96721.54</v>
      </c>
      <c r="R33" s="440"/>
    </row>
    <row r="34" spans="1:18" s="424" customFormat="1" ht="42" customHeight="1">
      <c r="A34" s="415"/>
      <c r="B34" s="444"/>
      <c r="C34" s="444">
        <v>6300</v>
      </c>
      <c r="D34" s="447" t="s">
        <v>291</v>
      </c>
      <c r="E34" s="437">
        <v>100000</v>
      </c>
      <c r="F34" s="437">
        <v>100000</v>
      </c>
      <c r="G34" s="434">
        <f t="shared" si="8"/>
        <v>100000</v>
      </c>
      <c r="H34" s="438">
        <f t="shared" si="9"/>
        <v>100</v>
      </c>
      <c r="I34" s="434"/>
      <c r="J34" s="435"/>
      <c r="K34" s="435"/>
      <c r="L34" s="440"/>
      <c r="M34" s="440"/>
      <c r="N34" s="440"/>
      <c r="O34" s="440"/>
      <c r="P34" s="440"/>
      <c r="Q34" s="437">
        <v>100000</v>
      </c>
      <c r="R34" s="440"/>
    </row>
    <row r="35" spans="1:18" s="424" customFormat="1" ht="15" customHeight="1">
      <c r="A35" s="415"/>
      <c r="B35" s="444">
        <v>60016</v>
      </c>
      <c r="C35" s="444"/>
      <c r="D35" s="59" t="s">
        <v>126</v>
      </c>
      <c r="E35" s="437">
        <f>SUM(E36:E47)</f>
        <v>1025600</v>
      </c>
      <c r="F35" s="437">
        <f>SUM(F37:F47)</f>
        <v>595101.6</v>
      </c>
      <c r="G35" s="437">
        <f t="shared" si="8"/>
        <v>278568.49</v>
      </c>
      <c r="H35" s="438">
        <f>G35/F35*100</f>
        <v>46.810240469862627</v>
      </c>
      <c r="I35" s="437">
        <f>SUM(I37:I47)</f>
        <v>180770.7</v>
      </c>
      <c r="J35" s="437"/>
      <c r="K35" s="437">
        <f>SUM(K37:K47)</f>
        <v>180770.7</v>
      </c>
      <c r="L35" s="437"/>
      <c r="M35" s="437"/>
      <c r="N35" s="437"/>
      <c r="O35" s="437"/>
      <c r="P35" s="437"/>
      <c r="Q35" s="437">
        <f>SUM(Q37:Q47)</f>
        <v>97797.79</v>
      </c>
      <c r="R35" s="439"/>
    </row>
    <row r="36" spans="1:18" s="424" customFormat="1" ht="13.95" customHeight="1">
      <c r="A36" s="443"/>
      <c r="B36" s="416"/>
      <c r="C36" s="436">
        <v>4170</v>
      </c>
      <c r="D36" s="233" t="s">
        <v>113</v>
      </c>
      <c r="E36" s="435">
        <v>20000</v>
      </c>
      <c r="F36" s="435"/>
      <c r="G36" s="434"/>
      <c r="H36" s="438"/>
      <c r="I36" s="434"/>
      <c r="J36" s="451"/>
      <c r="K36" s="435"/>
      <c r="L36" s="440"/>
      <c r="M36" s="435"/>
      <c r="N36" s="440"/>
      <c r="O36" s="440"/>
      <c r="P36" s="440"/>
      <c r="Q36" s="441"/>
      <c r="R36" s="440"/>
    </row>
    <row r="37" spans="1:18" s="424" customFormat="1" ht="13.05" customHeight="1">
      <c r="A37" s="415"/>
      <c r="B37" s="444"/>
      <c r="C37" s="444">
        <v>4210</v>
      </c>
      <c r="D37" s="233" t="s">
        <v>103</v>
      </c>
      <c r="E37" s="437">
        <v>25000</v>
      </c>
      <c r="F37" s="437">
        <v>5000</v>
      </c>
      <c r="G37" s="437">
        <f t="shared" si="8"/>
        <v>1444.64</v>
      </c>
      <c r="H37" s="438">
        <f t="shared" ref="H37" si="10">G37/F37*100</f>
        <v>28.892800000000001</v>
      </c>
      <c r="I37" s="434">
        <f>SUM(J37:P37)</f>
        <v>1444.64</v>
      </c>
      <c r="J37" s="435"/>
      <c r="K37" s="435">
        <v>1444.64</v>
      </c>
      <c r="L37" s="440"/>
      <c r="M37" s="440"/>
      <c r="N37" s="440"/>
      <c r="O37" s="440"/>
      <c r="P37" s="440"/>
      <c r="Q37" s="441"/>
      <c r="R37" s="439"/>
    </row>
    <row r="38" spans="1:18" s="424" customFormat="1" ht="13.05" customHeight="1">
      <c r="A38" s="415"/>
      <c r="B38" s="444"/>
      <c r="C38" s="444">
        <v>4270</v>
      </c>
      <c r="D38" s="233" t="s">
        <v>195</v>
      </c>
      <c r="E38" s="437">
        <v>180000</v>
      </c>
      <c r="F38" s="437">
        <v>40000</v>
      </c>
      <c r="G38" s="437">
        <f t="shared" si="8"/>
        <v>37342.800000000003</v>
      </c>
      <c r="H38" s="438">
        <f>G38/F38*100</f>
        <v>93.357000000000014</v>
      </c>
      <c r="I38" s="434">
        <f>SUM(J38:P38)</f>
        <v>37342.800000000003</v>
      </c>
      <c r="J38" s="435"/>
      <c r="K38" s="435">
        <v>37342.800000000003</v>
      </c>
      <c r="L38" s="440"/>
      <c r="M38" s="440"/>
      <c r="N38" s="440"/>
      <c r="O38" s="440"/>
      <c r="P38" s="440"/>
      <c r="Q38" s="441"/>
      <c r="R38" s="439"/>
    </row>
    <row r="39" spans="1:18" s="424" customFormat="1" ht="13.05" customHeight="1">
      <c r="A39" s="415"/>
      <c r="B39" s="444"/>
      <c r="C39" s="444">
        <v>4300</v>
      </c>
      <c r="D39" s="233" t="s">
        <v>104</v>
      </c>
      <c r="E39" s="437">
        <v>300000</v>
      </c>
      <c r="F39" s="437">
        <v>201451.6</v>
      </c>
      <c r="G39" s="437">
        <f t="shared" si="8"/>
        <v>141346.26</v>
      </c>
      <c r="H39" s="438">
        <f t="shared" ref="H39:H40" si="11">G39/F39*100</f>
        <v>70.163880554932305</v>
      </c>
      <c r="I39" s="434">
        <f>SUM(J39:P39)</f>
        <v>141346.26</v>
      </c>
      <c r="J39" s="435"/>
      <c r="K39" s="435">
        <v>141346.26</v>
      </c>
      <c r="L39" s="440"/>
      <c r="M39" s="440"/>
      <c r="N39" s="440"/>
      <c r="O39" s="440"/>
      <c r="P39" s="440"/>
      <c r="Q39" s="441"/>
      <c r="R39" s="439"/>
    </row>
    <row r="40" spans="1:18" s="424" customFormat="1" ht="13.05" customHeight="1">
      <c r="A40" s="426"/>
      <c r="B40" s="432"/>
      <c r="C40" s="436">
        <v>4430</v>
      </c>
      <c r="D40" s="233" t="s">
        <v>105</v>
      </c>
      <c r="E40" s="435">
        <v>600</v>
      </c>
      <c r="F40" s="435">
        <v>650</v>
      </c>
      <c r="G40" s="434">
        <f>SUM(I40+Q40)</f>
        <v>637</v>
      </c>
      <c r="H40" s="438">
        <f t="shared" si="11"/>
        <v>98</v>
      </c>
      <c r="I40" s="434">
        <f>SUM(J40:P40)</f>
        <v>637</v>
      </c>
      <c r="J40" s="439"/>
      <c r="K40" s="435">
        <v>637</v>
      </c>
      <c r="L40" s="440"/>
      <c r="M40" s="440"/>
      <c r="N40" s="440"/>
      <c r="O40" s="440"/>
      <c r="P40" s="440"/>
      <c r="Q40" s="440"/>
      <c r="R40" s="440"/>
    </row>
    <row r="41" spans="1:18" s="424" customFormat="1" ht="13.05" customHeight="1">
      <c r="A41" s="415"/>
      <c r="B41" s="444"/>
      <c r="C41" s="436">
        <v>6050</v>
      </c>
      <c r="D41" s="233" t="s">
        <v>196</v>
      </c>
      <c r="E41" s="437">
        <v>500000</v>
      </c>
      <c r="F41" s="437">
        <v>348000</v>
      </c>
      <c r="G41" s="434">
        <f>SUM(I41+Q41)</f>
        <v>97797.79</v>
      </c>
      <c r="H41" s="438">
        <f t="shared" ref="H41" si="12">G41/F41*100</f>
        <v>28.102813218390803</v>
      </c>
      <c r="I41" s="434"/>
      <c r="J41" s="435"/>
      <c r="K41" s="435"/>
      <c r="L41" s="440"/>
      <c r="M41" s="440"/>
      <c r="N41" s="440"/>
      <c r="O41" s="440"/>
      <c r="P41" s="440"/>
      <c r="Q41" s="435">
        <v>97797.79</v>
      </c>
      <c r="R41" s="439"/>
    </row>
    <row r="42" spans="1:18" s="424" customFormat="1" ht="12" customHeight="1">
      <c r="A42" s="1015" t="s">
        <v>2</v>
      </c>
      <c r="B42" s="1016"/>
      <c r="C42" s="1032"/>
      <c r="D42" s="1033" t="s">
        <v>85</v>
      </c>
      <c r="E42" s="1021" t="s">
        <v>181</v>
      </c>
      <c r="F42" s="1024" t="s">
        <v>182</v>
      </c>
      <c r="G42" s="1005" t="s">
        <v>6</v>
      </c>
      <c r="H42" s="1034" t="s">
        <v>183</v>
      </c>
      <c r="I42" s="1005" t="s">
        <v>184</v>
      </c>
      <c r="J42" s="1005"/>
      <c r="K42" s="1005"/>
      <c r="L42" s="1005"/>
      <c r="M42" s="1005"/>
      <c r="N42" s="1005"/>
      <c r="O42" s="1005"/>
      <c r="P42" s="1005"/>
      <c r="Q42" s="1005"/>
      <c r="R42" s="1005"/>
    </row>
    <row r="43" spans="1:18" s="424" customFormat="1" ht="15" customHeight="1">
      <c r="A43" s="1010" t="s">
        <v>9</v>
      </c>
      <c r="B43" s="1010" t="s">
        <v>10</v>
      </c>
      <c r="C43" s="1010" t="s">
        <v>11</v>
      </c>
      <c r="D43" s="1033"/>
      <c r="E43" s="1022"/>
      <c r="F43" s="1022"/>
      <c r="G43" s="1005"/>
      <c r="H43" s="1034"/>
      <c r="I43" s="1005" t="s">
        <v>185</v>
      </c>
      <c r="J43" s="1005" t="s">
        <v>150</v>
      </c>
      <c r="K43" s="1005"/>
      <c r="L43" s="1005"/>
      <c r="M43" s="1005"/>
      <c r="N43" s="1005"/>
      <c r="O43" s="1005"/>
      <c r="P43" s="1005"/>
      <c r="Q43" s="1005" t="s">
        <v>186</v>
      </c>
      <c r="R43" s="1005" t="s">
        <v>150</v>
      </c>
    </row>
    <row r="44" spans="1:18" s="424" customFormat="1" ht="11.25" customHeight="1">
      <c r="A44" s="1010"/>
      <c r="B44" s="1010"/>
      <c r="C44" s="1010"/>
      <c r="D44" s="1033"/>
      <c r="E44" s="1022"/>
      <c r="F44" s="1022"/>
      <c r="G44" s="1005"/>
      <c r="H44" s="1034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</row>
    <row r="45" spans="1:18" s="424" customFormat="1" ht="11.25" customHeight="1">
      <c r="A45" s="1010"/>
      <c r="B45" s="1010"/>
      <c r="C45" s="1010"/>
      <c r="D45" s="1033"/>
      <c r="E45" s="1022"/>
      <c r="F45" s="1022"/>
      <c r="G45" s="1005"/>
      <c r="H45" s="1034"/>
      <c r="I45" s="1005"/>
      <c r="J45" s="1002" t="s">
        <v>187</v>
      </c>
      <c r="K45" s="1002" t="s">
        <v>188</v>
      </c>
      <c r="L45" s="1031" t="s">
        <v>189</v>
      </c>
      <c r="M45" s="1031" t="s">
        <v>190</v>
      </c>
      <c r="N45" s="1031" t="s">
        <v>191</v>
      </c>
      <c r="O45" s="1031" t="s">
        <v>192</v>
      </c>
      <c r="P45" s="1031" t="s">
        <v>193</v>
      </c>
      <c r="Q45" s="1005"/>
      <c r="R45" s="1005" t="s">
        <v>194</v>
      </c>
    </row>
    <row r="46" spans="1:18" s="424" customFormat="1" ht="11.25" customHeight="1">
      <c r="A46" s="1010"/>
      <c r="B46" s="1010"/>
      <c r="C46" s="1010"/>
      <c r="D46" s="1033"/>
      <c r="E46" s="1022"/>
      <c r="F46" s="1022"/>
      <c r="G46" s="1005"/>
      <c r="H46" s="1034"/>
      <c r="I46" s="1005"/>
      <c r="J46" s="1003"/>
      <c r="K46" s="1003"/>
      <c r="L46" s="1031"/>
      <c r="M46" s="1031"/>
      <c r="N46" s="1031"/>
      <c r="O46" s="1031"/>
      <c r="P46" s="1031"/>
      <c r="Q46" s="1005"/>
      <c r="R46" s="1005"/>
    </row>
    <row r="47" spans="1:18" s="424" customFormat="1" ht="40.200000000000003" customHeight="1">
      <c r="A47" s="1011"/>
      <c r="B47" s="1011"/>
      <c r="C47" s="1011"/>
      <c r="D47" s="1033"/>
      <c r="E47" s="1023"/>
      <c r="F47" s="1023"/>
      <c r="G47" s="1005"/>
      <c r="H47" s="1034"/>
      <c r="I47" s="1005"/>
      <c r="J47" s="1004"/>
      <c r="K47" s="1004"/>
      <c r="L47" s="1031"/>
      <c r="M47" s="1031"/>
      <c r="N47" s="1031"/>
      <c r="O47" s="1031"/>
      <c r="P47" s="1031"/>
      <c r="Q47" s="1005"/>
      <c r="R47" s="1005"/>
    </row>
    <row r="48" spans="1:18" s="424" customFormat="1" ht="15" customHeight="1">
      <c r="A48" s="415">
        <v>700</v>
      </c>
      <c r="B48" s="427"/>
      <c r="C48" s="427"/>
      <c r="D48" s="134" t="s">
        <v>19</v>
      </c>
      <c r="E48" s="428">
        <f>E49</f>
        <v>10000</v>
      </c>
      <c r="F48" s="428">
        <f>F49</f>
        <v>10000</v>
      </c>
      <c r="G48" s="428">
        <f>G49</f>
        <v>6353.09</v>
      </c>
      <c r="H48" s="429">
        <f t="shared" ref="H48:H98" si="13">G48/F48*100</f>
        <v>63.530900000000003</v>
      </c>
      <c r="I48" s="430">
        <f>SUM(J48:P48)</f>
        <v>6353.09</v>
      </c>
      <c r="J48" s="428"/>
      <c r="K48" s="428">
        <f>K49</f>
        <v>6353.09</v>
      </c>
      <c r="L48" s="449"/>
      <c r="M48" s="449"/>
      <c r="N48" s="449"/>
      <c r="O48" s="449"/>
      <c r="P48" s="449"/>
      <c r="Q48" s="428"/>
      <c r="R48" s="449"/>
    </row>
    <row r="49" spans="1:18" s="424" customFormat="1" ht="15" customHeight="1">
      <c r="A49" s="450"/>
      <c r="B49" s="444">
        <v>70005</v>
      </c>
      <c r="C49" s="444"/>
      <c r="D49" s="59" t="s">
        <v>20</v>
      </c>
      <c r="E49" s="437">
        <f>SUM(E50:E52)</f>
        <v>10000</v>
      </c>
      <c r="F49" s="437">
        <f>SUM(F50:F52)</f>
        <v>10000</v>
      </c>
      <c r="G49" s="434">
        <f>I49+Q49</f>
        <v>6353.09</v>
      </c>
      <c r="H49" s="438">
        <f>G49/F49*100</f>
        <v>63.530900000000003</v>
      </c>
      <c r="I49" s="437">
        <f>SUM(I50:I52)</f>
        <v>6353.09</v>
      </c>
      <c r="J49" s="442"/>
      <c r="K49" s="437">
        <f>SUM(K50:K52)</f>
        <v>6353.09</v>
      </c>
      <c r="L49" s="440"/>
      <c r="M49" s="440"/>
      <c r="N49" s="440"/>
      <c r="O49" s="440"/>
      <c r="P49" s="440"/>
      <c r="Q49" s="439"/>
      <c r="R49" s="440"/>
    </row>
    <row r="50" spans="1:18" s="424" customFormat="1" ht="13.95" customHeight="1">
      <c r="A50" s="450"/>
      <c r="B50" s="444"/>
      <c r="C50" s="444">
        <v>4210</v>
      </c>
      <c r="D50" s="233" t="s">
        <v>103</v>
      </c>
      <c r="E50" s="435">
        <v>1000</v>
      </c>
      <c r="F50" s="435">
        <v>1000</v>
      </c>
      <c r="G50" s="434"/>
      <c r="H50" s="438"/>
      <c r="I50" s="434"/>
      <c r="J50" s="442"/>
      <c r="K50" s="435"/>
      <c r="L50" s="440"/>
      <c r="M50" s="440"/>
      <c r="N50" s="440"/>
      <c r="O50" s="440"/>
      <c r="P50" s="440"/>
      <c r="Q50" s="440"/>
      <c r="R50" s="440"/>
    </row>
    <row r="51" spans="1:18" s="424" customFormat="1" ht="13.95" customHeight="1">
      <c r="A51" s="450"/>
      <c r="B51" s="444"/>
      <c r="C51" s="444">
        <v>4300</v>
      </c>
      <c r="D51" s="233" t="s">
        <v>104</v>
      </c>
      <c r="E51" s="435">
        <v>8900</v>
      </c>
      <c r="F51" s="435">
        <v>8900</v>
      </c>
      <c r="G51" s="434">
        <f>I51+Q50</f>
        <v>6300</v>
      </c>
      <c r="H51" s="438">
        <f t="shared" si="13"/>
        <v>70.786516853932582</v>
      </c>
      <c r="I51" s="434">
        <f t="shared" ref="I51:I52" si="14">SUM(J51:P51)</f>
        <v>6300</v>
      </c>
      <c r="J51" s="442"/>
      <c r="K51" s="435">
        <v>6300</v>
      </c>
      <c r="L51" s="440"/>
      <c r="M51" s="440"/>
      <c r="N51" s="440"/>
      <c r="O51" s="440"/>
      <c r="P51" s="440"/>
      <c r="Q51" s="440"/>
      <c r="R51" s="440"/>
    </row>
    <row r="52" spans="1:18" s="424" customFormat="1" ht="13.95" customHeight="1">
      <c r="A52" s="450"/>
      <c r="B52" s="444"/>
      <c r="C52" s="444">
        <v>4430</v>
      </c>
      <c r="D52" s="233" t="s">
        <v>105</v>
      </c>
      <c r="E52" s="435">
        <v>100</v>
      </c>
      <c r="F52" s="435">
        <v>100</v>
      </c>
      <c r="G52" s="434">
        <f>I52+Q51</f>
        <v>53.09</v>
      </c>
      <c r="H52" s="438">
        <f t="shared" si="13"/>
        <v>53.09</v>
      </c>
      <c r="I52" s="434">
        <f t="shared" si="14"/>
        <v>53.09</v>
      </c>
      <c r="J52" s="442"/>
      <c r="K52" s="435">
        <v>53.09</v>
      </c>
      <c r="L52" s="440"/>
      <c r="M52" s="440"/>
      <c r="N52" s="440"/>
      <c r="O52" s="440"/>
      <c r="P52" s="440"/>
      <c r="Q52" s="440"/>
      <c r="R52" s="440"/>
    </row>
    <row r="53" spans="1:18" s="424" customFormat="1" ht="15" customHeight="1">
      <c r="A53" s="415">
        <v>710</v>
      </c>
      <c r="B53" s="427"/>
      <c r="C53" s="427"/>
      <c r="D53" s="134" t="s">
        <v>21</v>
      </c>
      <c r="E53" s="428">
        <f>E54+E56+E58</f>
        <v>173000</v>
      </c>
      <c r="F53" s="428">
        <f>F54+F56+F58</f>
        <v>99000</v>
      </c>
      <c r="G53" s="428">
        <f>G54+G56+G58</f>
        <v>91493.440000000002</v>
      </c>
      <c r="H53" s="429">
        <f t="shared" si="13"/>
        <v>92.417616161616166</v>
      </c>
      <c r="I53" s="430">
        <f>SUM(J53:P53)</f>
        <v>91493.440000000002</v>
      </c>
      <c r="J53" s="428"/>
      <c r="K53" s="428">
        <f>K54+K56+K58</f>
        <v>91493.440000000002</v>
      </c>
      <c r="L53" s="449"/>
      <c r="M53" s="449"/>
      <c r="N53" s="428"/>
      <c r="O53" s="449"/>
      <c r="P53" s="449"/>
      <c r="Q53" s="449"/>
      <c r="R53" s="449"/>
    </row>
    <row r="54" spans="1:18" s="424" customFormat="1" ht="15" customHeight="1">
      <c r="A54" s="415"/>
      <c r="B54" s="444">
        <v>71004</v>
      </c>
      <c r="C54" s="444"/>
      <c r="D54" s="59" t="s">
        <v>204</v>
      </c>
      <c r="E54" s="437">
        <f>E55</f>
        <v>48000</v>
      </c>
      <c r="F54" s="437">
        <f>F55</f>
        <v>21000</v>
      </c>
      <c r="G54" s="434">
        <f t="shared" ref="G54:G59" si="15">I54+Q54</f>
        <v>13671.45</v>
      </c>
      <c r="H54" s="438">
        <f t="shared" si="13"/>
        <v>65.102142857142866</v>
      </c>
      <c r="I54" s="435">
        <f>I55</f>
        <v>13671.45</v>
      </c>
      <c r="J54" s="435"/>
      <c r="K54" s="435">
        <f>K55</f>
        <v>13671.45</v>
      </c>
      <c r="L54" s="440"/>
      <c r="M54" s="440"/>
      <c r="N54" s="440"/>
      <c r="O54" s="440"/>
      <c r="P54" s="440"/>
      <c r="Q54" s="440"/>
      <c r="R54" s="440"/>
    </row>
    <row r="55" spans="1:18" s="424" customFormat="1" ht="13.95" customHeight="1">
      <c r="A55" s="415"/>
      <c r="B55" s="444"/>
      <c r="C55" s="444">
        <v>4300</v>
      </c>
      <c r="D55" s="59" t="s">
        <v>104</v>
      </c>
      <c r="E55" s="437">
        <v>48000</v>
      </c>
      <c r="F55" s="437">
        <v>21000</v>
      </c>
      <c r="G55" s="434">
        <f t="shared" si="15"/>
        <v>13671.45</v>
      </c>
      <c r="H55" s="438">
        <f t="shared" si="13"/>
        <v>65.102142857142866</v>
      </c>
      <c r="I55" s="434">
        <f>SUM(J55:P55)</f>
        <v>13671.45</v>
      </c>
      <c r="J55" s="435"/>
      <c r="K55" s="435">
        <v>13671.45</v>
      </c>
      <c r="L55" s="440"/>
      <c r="M55" s="440"/>
      <c r="N55" s="440"/>
      <c r="O55" s="440"/>
      <c r="P55" s="440"/>
      <c r="Q55" s="440"/>
      <c r="R55" s="440"/>
    </row>
    <row r="56" spans="1:18" s="424" customFormat="1" ht="15" customHeight="1">
      <c r="A56" s="415"/>
      <c r="B56" s="444">
        <v>71035</v>
      </c>
      <c r="C56" s="444"/>
      <c r="D56" s="59" t="s">
        <v>22</v>
      </c>
      <c r="E56" s="437">
        <f>SUM(E57:E57)</f>
        <v>33000</v>
      </c>
      <c r="F56" s="437">
        <f>SUM(F57:F57)</f>
        <v>33000</v>
      </c>
      <c r="G56" s="434">
        <f t="shared" si="15"/>
        <v>32890</v>
      </c>
      <c r="H56" s="438">
        <f t="shared" ref="H56:H57" si="16">G56/F56*100</f>
        <v>99.666666666666671</v>
      </c>
      <c r="I56" s="435">
        <f>I57</f>
        <v>32890</v>
      </c>
      <c r="J56" s="435"/>
      <c r="K56" s="435">
        <f>K57</f>
        <v>32890</v>
      </c>
      <c r="L56" s="440"/>
      <c r="M56" s="440"/>
      <c r="N56" s="440"/>
      <c r="O56" s="440"/>
      <c r="P56" s="440"/>
      <c r="Q56" s="440"/>
      <c r="R56" s="440"/>
    </row>
    <row r="57" spans="1:18" s="424" customFormat="1" ht="13.5" customHeight="1">
      <c r="A57" s="415"/>
      <c r="B57" s="444"/>
      <c r="C57" s="436">
        <v>4270</v>
      </c>
      <c r="D57" s="233" t="s">
        <v>195</v>
      </c>
      <c r="E57" s="435">
        <v>33000</v>
      </c>
      <c r="F57" s="435">
        <v>33000</v>
      </c>
      <c r="G57" s="434">
        <f t="shared" si="15"/>
        <v>32890</v>
      </c>
      <c r="H57" s="438">
        <f t="shared" si="16"/>
        <v>99.666666666666671</v>
      </c>
      <c r="I57" s="434">
        <f>SUM(J57:P57)</f>
        <v>32890</v>
      </c>
      <c r="J57" s="435"/>
      <c r="K57" s="435">
        <v>32890</v>
      </c>
      <c r="L57" s="440"/>
      <c r="M57" s="440"/>
      <c r="N57" s="440"/>
      <c r="O57" s="440"/>
      <c r="P57" s="440"/>
      <c r="Q57" s="440"/>
      <c r="R57" s="440"/>
    </row>
    <row r="58" spans="1:18" s="424" customFormat="1" ht="15" customHeight="1">
      <c r="A58" s="415"/>
      <c r="B58" s="444">
        <v>71095</v>
      </c>
      <c r="C58" s="444"/>
      <c r="D58" s="59" t="s">
        <v>16</v>
      </c>
      <c r="E58" s="437">
        <f>SUM(E59:E59)</f>
        <v>92000</v>
      </c>
      <c r="F58" s="437">
        <f>SUM(F59:F59)</f>
        <v>45000</v>
      </c>
      <c r="G58" s="434">
        <f t="shared" si="15"/>
        <v>44931.99</v>
      </c>
      <c r="H58" s="438">
        <f t="shared" si="13"/>
        <v>99.848866666666652</v>
      </c>
      <c r="I58" s="435">
        <f>I59</f>
        <v>44931.99</v>
      </c>
      <c r="J58" s="434"/>
      <c r="K58" s="435">
        <f>K59</f>
        <v>44931.99</v>
      </c>
      <c r="L58" s="440"/>
      <c r="M58" s="440"/>
      <c r="N58" s="440"/>
      <c r="O58" s="440"/>
      <c r="P58" s="440"/>
      <c r="Q58" s="440"/>
      <c r="R58" s="440"/>
    </row>
    <row r="59" spans="1:18" s="424" customFormat="1" ht="20.399999999999999">
      <c r="A59" s="415"/>
      <c r="B59" s="444"/>
      <c r="C59" s="436">
        <v>4360</v>
      </c>
      <c r="D59" s="233" t="s">
        <v>263</v>
      </c>
      <c r="E59" s="435">
        <v>92000</v>
      </c>
      <c r="F59" s="435">
        <v>45000</v>
      </c>
      <c r="G59" s="434">
        <f t="shared" si="15"/>
        <v>44931.99</v>
      </c>
      <c r="H59" s="438">
        <f t="shared" si="13"/>
        <v>99.848866666666652</v>
      </c>
      <c r="I59" s="434">
        <f>SUM(J59:P59)</f>
        <v>44931.99</v>
      </c>
      <c r="J59" s="435"/>
      <c r="K59" s="435">
        <v>44931.99</v>
      </c>
      <c r="L59" s="440"/>
      <c r="M59" s="440"/>
      <c r="N59" s="440"/>
      <c r="O59" s="440"/>
      <c r="P59" s="440"/>
      <c r="Q59" s="440"/>
      <c r="R59" s="440"/>
    </row>
    <row r="60" spans="1:18" s="424" customFormat="1" ht="15" customHeight="1">
      <c r="A60" s="415">
        <v>750</v>
      </c>
      <c r="B60" s="427"/>
      <c r="C60" s="427"/>
      <c r="D60" s="134" t="s">
        <v>23</v>
      </c>
      <c r="E60" s="428">
        <f>E61+E71+E75+E99+E103</f>
        <v>2476463</v>
      </c>
      <c r="F60" s="428">
        <f>F61+F71+F75+F99+F103</f>
        <v>2451001</v>
      </c>
      <c r="G60" s="428">
        <f>G61+G71+G75+G99+G103</f>
        <v>1909425.0499999998</v>
      </c>
      <c r="H60" s="429">
        <f t="shared" si="13"/>
        <v>77.903887024117893</v>
      </c>
      <c r="I60" s="430">
        <f>SUM(J60:P60)</f>
        <v>1909425.05</v>
      </c>
      <c r="J60" s="428">
        <f>J61+J71+J75+J99+J103</f>
        <v>1558510.59</v>
      </c>
      <c r="K60" s="428">
        <f>K61+K71+K75+K99+K103</f>
        <v>309202.22000000003</v>
      </c>
      <c r="L60" s="428"/>
      <c r="M60" s="428">
        <f>M61+M71+M75+M99+M103</f>
        <v>41712.239999999998</v>
      </c>
      <c r="N60" s="428"/>
      <c r="O60" s="428"/>
      <c r="P60" s="428"/>
      <c r="Q60" s="428"/>
      <c r="R60" s="428"/>
    </row>
    <row r="61" spans="1:18" s="424" customFormat="1" ht="15" customHeight="1">
      <c r="A61" s="443"/>
      <c r="B61" s="416">
        <v>75011</v>
      </c>
      <c r="C61" s="416"/>
      <c r="D61" s="59" t="s">
        <v>24</v>
      </c>
      <c r="E61" s="437">
        <f>SUM(E62:E70)</f>
        <v>52013</v>
      </c>
      <c r="F61" s="437">
        <f>SUM(F62:F70)</f>
        <v>64724</v>
      </c>
      <c r="G61" s="434">
        <f t="shared" ref="G61:G68" si="17">I61+Q61</f>
        <v>64724</v>
      </c>
      <c r="H61" s="438">
        <f t="shared" si="13"/>
        <v>100</v>
      </c>
      <c r="I61" s="435">
        <f>SUM(I62:I70)</f>
        <v>64724</v>
      </c>
      <c r="J61" s="435">
        <f>SUM(J62:J70)</f>
        <v>52078</v>
      </c>
      <c r="K61" s="435">
        <f>SUM(K67:K70)</f>
        <v>12646</v>
      </c>
      <c r="L61" s="440"/>
      <c r="M61" s="446"/>
      <c r="N61" s="440"/>
      <c r="O61" s="440"/>
      <c r="P61" s="440"/>
      <c r="Q61" s="440"/>
      <c r="R61" s="440"/>
    </row>
    <row r="62" spans="1:18" s="424" customFormat="1" ht="13.95" customHeight="1">
      <c r="A62" s="443"/>
      <c r="B62" s="416"/>
      <c r="C62" s="436">
        <v>4010</v>
      </c>
      <c r="D62" s="233" t="s">
        <v>106</v>
      </c>
      <c r="E62" s="435">
        <v>30000</v>
      </c>
      <c r="F62" s="435">
        <v>40379</v>
      </c>
      <c r="G62" s="434">
        <f t="shared" si="17"/>
        <v>40379</v>
      </c>
      <c r="H62" s="438">
        <f t="shared" si="13"/>
        <v>100</v>
      </c>
      <c r="I62" s="434">
        <f t="shared" ref="I62:I68" si="18">SUM(J62:P62)</f>
        <v>40379</v>
      </c>
      <c r="J62" s="435">
        <v>40379</v>
      </c>
      <c r="K62" s="435"/>
      <c r="L62" s="440"/>
      <c r="M62" s="446"/>
      <c r="N62" s="440"/>
      <c r="O62" s="440"/>
      <c r="P62" s="440"/>
      <c r="Q62" s="440"/>
      <c r="R62" s="440"/>
    </row>
    <row r="63" spans="1:18" s="424" customFormat="1" ht="13.95" customHeight="1">
      <c r="A63" s="443"/>
      <c r="B63" s="416"/>
      <c r="C63" s="436">
        <v>4040</v>
      </c>
      <c r="D63" s="233" t="s">
        <v>107</v>
      </c>
      <c r="E63" s="435">
        <v>2550</v>
      </c>
      <c r="F63" s="435">
        <v>2550</v>
      </c>
      <c r="G63" s="434">
        <f t="shared" si="17"/>
        <v>2550</v>
      </c>
      <c r="H63" s="438">
        <f t="shared" si="13"/>
        <v>100</v>
      </c>
      <c r="I63" s="434">
        <f t="shared" si="18"/>
        <v>2550</v>
      </c>
      <c r="J63" s="435">
        <v>2550</v>
      </c>
      <c r="K63" s="435"/>
      <c r="L63" s="440"/>
      <c r="M63" s="446"/>
      <c r="N63" s="440"/>
      <c r="O63" s="440"/>
      <c r="P63" s="440"/>
      <c r="Q63" s="440"/>
      <c r="R63" s="440"/>
    </row>
    <row r="64" spans="1:18" s="424" customFormat="1" ht="13.95" customHeight="1">
      <c r="A64" s="443"/>
      <c r="B64" s="416"/>
      <c r="C64" s="436">
        <v>4110</v>
      </c>
      <c r="D64" s="233" t="s">
        <v>108</v>
      </c>
      <c r="E64" s="435">
        <v>5566</v>
      </c>
      <c r="F64" s="435">
        <v>7347</v>
      </c>
      <c r="G64" s="434">
        <f t="shared" si="17"/>
        <v>7347</v>
      </c>
      <c r="H64" s="438">
        <f t="shared" si="13"/>
        <v>100</v>
      </c>
      <c r="I64" s="434">
        <f t="shared" si="18"/>
        <v>7347</v>
      </c>
      <c r="J64" s="435">
        <v>7347</v>
      </c>
      <c r="K64" s="435"/>
      <c r="L64" s="440"/>
      <c r="M64" s="446"/>
      <c r="N64" s="440"/>
      <c r="O64" s="440"/>
      <c r="P64" s="440"/>
      <c r="Q64" s="440"/>
      <c r="R64" s="440"/>
    </row>
    <row r="65" spans="1:18" s="424" customFormat="1" ht="13.95" customHeight="1">
      <c r="A65" s="443"/>
      <c r="B65" s="416"/>
      <c r="C65" s="436">
        <v>4120</v>
      </c>
      <c r="D65" s="233" t="s">
        <v>109</v>
      </c>
      <c r="E65" s="435">
        <v>798</v>
      </c>
      <c r="F65" s="435">
        <v>1052</v>
      </c>
      <c r="G65" s="434">
        <f t="shared" si="17"/>
        <v>1052</v>
      </c>
      <c r="H65" s="438">
        <f t="shared" si="13"/>
        <v>100</v>
      </c>
      <c r="I65" s="434">
        <f t="shared" si="18"/>
        <v>1052</v>
      </c>
      <c r="J65" s="435">
        <v>1052</v>
      </c>
      <c r="K65" s="435"/>
      <c r="L65" s="440"/>
      <c r="M65" s="446"/>
      <c r="N65" s="440"/>
      <c r="O65" s="440"/>
      <c r="P65" s="440"/>
      <c r="Q65" s="440"/>
      <c r="R65" s="440"/>
    </row>
    <row r="66" spans="1:18" s="424" customFormat="1" ht="13.95" customHeight="1">
      <c r="A66" s="443"/>
      <c r="B66" s="416"/>
      <c r="C66" s="436">
        <v>4170</v>
      </c>
      <c r="D66" s="233" t="s">
        <v>113</v>
      </c>
      <c r="E66" s="435"/>
      <c r="F66" s="435">
        <v>750</v>
      </c>
      <c r="G66" s="434">
        <f t="shared" si="17"/>
        <v>750</v>
      </c>
      <c r="H66" s="438">
        <f t="shared" si="13"/>
        <v>100</v>
      </c>
      <c r="I66" s="434">
        <f t="shared" si="18"/>
        <v>750</v>
      </c>
      <c r="J66" s="451">
        <v>750</v>
      </c>
      <c r="K66" s="435"/>
      <c r="L66" s="440"/>
      <c r="M66" s="435"/>
      <c r="N66" s="440"/>
      <c r="O66" s="440"/>
      <c r="P66" s="440"/>
      <c r="Q66" s="441"/>
      <c r="R66" s="440"/>
    </row>
    <row r="67" spans="1:18" s="424" customFormat="1" ht="13.95" customHeight="1">
      <c r="A67" s="443"/>
      <c r="B67" s="416"/>
      <c r="C67" s="436">
        <v>4210</v>
      </c>
      <c r="D67" s="233" t="s">
        <v>103</v>
      </c>
      <c r="E67" s="435">
        <v>4150</v>
      </c>
      <c r="F67" s="435">
        <v>3145</v>
      </c>
      <c r="G67" s="434">
        <f t="shared" si="17"/>
        <v>3145</v>
      </c>
      <c r="H67" s="438">
        <f t="shared" si="13"/>
        <v>100</v>
      </c>
      <c r="I67" s="434">
        <f t="shared" si="18"/>
        <v>3145</v>
      </c>
      <c r="J67" s="435"/>
      <c r="K67" s="435">
        <v>3145</v>
      </c>
      <c r="L67" s="440"/>
      <c r="M67" s="446"/>
      <c r="N67" s="440"/>
      <c r="O67" s="440"/>
      <c r="P67" s="440"/>
      <c r="Q67" s="440"/>
      <c r="R67" s="440"/>
    </row>
    <row r="68" spans="1:18" s="424" customFormat="1" ht="13.95" customHeight="1">
      <c r="A68" s="443"/>
      <c r="B68" s="416"/>
      <c r="C68" s="436">
        <v>4300</v>
      </c>
      <c r="D68" s="233" t="s">
        <v>104</v>
      </c>
      <c r="E68" s="435">
        <v>6249</v>
      </c>
      <c r="F68" s="435">
        <v>6865</v>
      </c>
      <c r="G68" s="434">
        <f t="shared" si="17"/>
        <v>6865</v>
      </c>
      <c r="H68" s="438">
        <f t="shared" si="13"/>
        <v>100</v>
      </c>
      <c r="I68" s="434">
        <f t="shared" si="18"/>
        <v>6865</v>
      </c>
      <c r="J68" s="435"/>
      <c r="K68" s="435">
        <v>6865</v>
      </c>
      <c r="L68" s="440"/>
      <c r="M68" s="446"/>
      <c r="N68" s="440"/>
      <c r="O68" s="440"/>
      <c r="P68" s="440"/>
      <c r="Q68" s="440"/>
      <c r="R68" s="440"/>
    </row>
    <row r="69" spans="1:18" s="424" customFormat="1" ht="13.95" customHeight="1">
      <c r="A69" s="443"/>
      <c r="B69" s="416"/>
      <c r="C69" s="436">
        <v>4410</v>
      </c>
      <c r="D69" s="233" t="s">
        <v>110</v>
      </c>
      <c r="E69" s="435">
        <v>1200</v>
      </c>
      <c r="F69" s="435">
        <v>1193</v>
      </c>
      <c r="G69" s="434">
        <f>I69+Q69</f>
        <v>1193</v>
      </c>
      <c r="H69" s="438">
        <f t="shared" si="13"/>
        <v>100</v>
      </c>
      <c r="I69" s="434">
        <f>SUM(J69:P69)</f>
        <v>1193</v>
      </c>
      <c r="J69" s="435"/>
      <c r="K69" s="435">
        <v>1193</v>
      </c>
      <c r="L69" s="440"/>
      <c r="M69" s="446"/>
      <c r="N69" s="440"/>
      <c r="O69" s="440"/>
      <c r="P69" s="440"/>
      <c r="Q69" s="440"/>
      <c r="R69" s="440"/>
    </row>
    <row r="70" spans="1:18" s="424" customFormat="1" ht="20.25" customHeight="1">
      <c r="A70" s="443"/>
      <c r="B70" s="416"/>
      <c r="C70" s="436">
        <v>4700</v>
      </c>
      <c r="D70" s="233" t="s">
        <v>111</v>
      </c>
      <c r="E70" s="435">
        <v>1500</v>
      </c>
      <c r="F70" s="435">
        <v>1443</v>
      </c>
      <c r="G70" s="434">
        <f>I70+Q70</f>
        <v>1443</v>
      </c>
      <c r="H70" s="438">
        <f>G70/F70*100</f>
        <v>100</v>
      </c>
      <c r="I70" s="434">
        <f>SUM(J70:P70)</f>
        <v>1443</v>
      </c>
      <c r="J70" s="435"/>
      <c r="K70" s="435">
        <v>1443</v>
      </c>
      <c r="L70" s="440"/>
      <c r="M70" s="446"/>
      <c r="N70" s="440"/>
      <c r="O70" s="440"/>
      <c r="P70" s="440"/>
      <c r="Q70" s="440"/>
      <c r="R70" s="440"/>
    </row>
    <row r="71" spans="1:18" s="424" customFormat="1" ht="15" customHeight="1">
      <c r="A71" s="443"/>
      <c r="B71" s="416">
        <v>75022</v>
      </c>
      <c r="C71" s="416"/>
      <c r="D71" s="59" t="s">
        <v>205</v>
      </c>
      <c r="E71" s="437">
        <f>SUM(E72:E74)</f>
        <v>56000</v>
      </c>
      <c r="F71" s="437">
        <f>SUM(F72:F74)</f>
        <v>56000</v>
      </c>
      <c r="G71" s="437">
        <f>SUM(G72:G74)</f>
        <v>34459.050000000003</v>
      </c>
      <c r="H71" s="438">
        <f t="shared" si="13"/>
        <v>61.534017857142864</v>
      </c>
      <c r="I71" s="437">
        <f>SUM(I72:I74)</f>
        <v>34459.050000000003</v>
      </c>
      <c r="J71" s="442"/>
      <c r="K71" s="435">
        <f>SUM(K72:K74)</f>
        <v>859.05</v>
      </c>
      <c r="L71" s="440"/>
      <c r="M71" s="435">
        <f>M72</f>
        <v>33600</v>
      </c>
      <c r="N71" s="440"/>
      <c r="O71" s="440"/>
      <c r="P71" s="440"/>
      <c r="Q71" s="440"/>
      <c r="R71" s="440"/>
    </row>
    <row r="72" spans="1:18" s="424" customFormat="1" ht="13.95" customHeight="1">
      <c r="A72" s="443"/>
      <c r="B72" s="416"/>
      <c r="C72" s="436">
        <v>3030</v>
      </c>
      <c r="D72" s="233" t="s">
        <v>112</v>
      </c>
      <c r="E72" s="435">
        <v>50000</v>
      </c>
      <c r="F72" s="435">
        <v>50000</v>
      </c>
      <c r="G72" s="434">
        <f>I72+Q72</f>
        <v>33600</v>
      </c>
      <c r="H72" s="438">
        <f t="shared" si="13"/>
        <v>67.2</v>
      </c>
      <c r="I72" s="434">
        <f>SUM(J72:P72)</f>
        <v>33600</v>
      </c>
      <c r="J72" s="442"/>
      <c r="K72" s="435"/>
      <c r="L72" s="440"/>
      <c r="M72" s="435">
        <v>33600</v>
      </c>
      <c r="N72" s="440"/>
      <c r="O72" s="440"/>
      <c r="P72" s="440"/>
      <c r="Q72" s="440"/>
      <c r="R72" s="440"/>
    </row>
    <row r="73" spans="1:18" s="424" customFormat="1" ht="13.95" customHeight="1">
      <c r="A73" s="443"/>
      <c r="B73" s="416"/>
      <c r="C73" s="436">
        <v>4210</v>
      </c>
      <c r="D73" s="233" t="s">
        <v>103</v>
      </c>
      <c r="E73" s="435">
        <v>3000</v>
      </c>
      <c r="F73" s="435">
        <v>3000</v>
      </c>
      <c r="G73" s="434">
        <f>I73+Q73</f>
        <v>859.05</v>
      </c>
      <c r="H73" s="438">
        <f t="shared" si="13"/>
        <v>28.634999999999998</v>
      </c>
      <c r="I73" s="434">
        <f>SUM(J73:P73)</f>
        <v>859.05</v>
      </c>
      <c r="J73" s="442"/>
      <c r="K73" s="435">
        <v>859.05</v>
      </c>
      <c r="L73" s="440"/>
      <c r="M73" s="435"/>
      <c r="N73" s="440"/>
      <c r="O73" s="440"/>
      <c r="P73" s="440"/>
      <c r="Q73" s="440"/>
      <c r="R73" s="440"/>
    </row>
    <row r="74" spans="1:18" s="424" customFormat="1" ht="13.95" customHeight="1">
      <c r="A74" s="443"/>
      <c r="B74" s="416"/>
      <c r="C74" s="436">
        <v>4300</v>
      </c>
      <c r="D74" s="233" t="s">
        <v>104</v>
      </c>
      <c r="E74" s="435">
        <v>3000</v>
      </c>
      <c r="F74" s="435">
        <v>3000</v>
      </c>
      <c r="G74" s="434"/>
      <c r="H74" s="438"/>
      <c r="I74" s="434"/>
      <c r="J74" s="442"/>
      <c r="K74" s="435"/>
      <c r="L74" s="440"/>
      <c r="M74" s="435"/>
      <c r="N74" s="440"/>
      <c r="O74" s="440"/>
      <c r="P74" s="440"/>
      <c r="Q74" s="440"/>
      <c r="R74" s="440"/>
    </row>
    <row r="75" spans="1:18" s="424" customFormat="1" ht="20.399999999999999">
      <c r="A75" s="443"/>
      <c r="B75" s="416">
        <v>75023</v>
      </c>
      <c r="C75" s="416"/>
      <c r="D75" s="59" t="s">
        <v>26</v>
      </c>
      <c r="E75" s="437">
        <f>SUM(E76:E98)</f>
        <v>2285331</v>
      </c>
      <c r="F75" s="437">
        <f>SUM(F76:F98)</f>
        <v>2247158</v>
      </c>
      <c r="G75" s="437">
        <f>SUM(G76:G98)</f>
        <v>1758840.7899999998</v>
      </c>
      <c r="H75" s="438">
        <f t="shared" si="13"/>
        <v>78.269564934908885</v>
      </c>
      <c r="I75" s="437">
        <f>SUM(I76:I98)</f>
        <v>1758840.7899999998</v>
      </c>
      <c r="J75" s="437">
        <f>SUM(J76:J98)</f>
        <v>1506432.59</v>
      </c>
      <c r="K75" s="437">
        <f>SUM(K76:K98)</f>
        <v>248145.96000000005</v>
      </c>
      <c r="L75" s="440"/>
      <c r="M75" s="437">
        <f>SUM(M76:M98)</f>
        <v>4262.24</v>
      </c>
      <c r="N75" s="440"/>
      <c r="O75" s="440"/>
      <c r="P75" s="440"/>
      <c r="Q75" s="437"/>
      <c r="R75" s="437"/>
    </row>
    <row r="76" spans="1:18" s="424" customFormat="1" ht="21.75" customHeight="1">
      <c r="A76" s="443"/>
      <c r="B76" s="416"/>
      <c r="C76" s="436">
        <v>3020</v>
      </c>
      <c r="D76" s="233" t="s">
        <v>206</v>
      </c>
      <c r="E76" s="435">
        <v>5000</v>
      </c>
      <c r="F76" s="435">
        <v>5000</v>
      </c>
      <c r="G76" s="434">
        <f t="shared" ref="G76:G85" si="19">I76+Q76</f>
        <v>4262.24</v>
      </c>
      <c r="H76" s="438">
        <f>G76/F76*100</f>
        <v>85.244799999999998</v>
      </c>
      <c r="I76" s="434">
        <f>SUM(J76:P76)</f>
        <v>4262.24</v>
      </c>
      <c r="J76" s="435"/>
      <c r="K76" s="435"/>
      <c r="L76" s="440"/>
      <c r="M76" s="435">
        <v>4262.24</v>
      </c>
      <c r="N76" s="440"/>
      <c r="O76" s="440"/>
      <c r="P76" s="440"/>
      <c r="Q76" s="441"/>
      <c r="R76" s="440"/>
    </row>
    <row r="77" spans="1:18" s="424" customFormat="1" ht="13.95" customHeight="1">
      <c r="A77" s="443"/>
      <c r="B77" s="416"/>
      <c r="C77" s="436">
        <v>4010</v>
      </c>
      <c r="D77" s="233" t="s">
        <v>106</v>
      </c>
      <c r="E77" s="435">
        <v>1446300</v>
      </c>
      <c r="F77" s="435">
        <v>1461374</v>
      </c>
      <c r="G77" s="434">
        <f t="shared" si="19"/>
        <v>1118931.29</v>
      </c>
      <c r="H77" s="438">
        <f>G77/F77*100</f>
        <v>76.567072494789159</v>
      </c>
      <c r="I77" s="434">
        <f>SUM(J77:P77)</f>
        <v>1118931.29</v>
      </c>
      <c r="J77" s="435">
        <v>1118931.29</v>
      </c>
      <c r="K77" s="435"/>
      <c r="L77" s="440"/>
      <c r="M77" s="435"/>
      <c r="N77" s="440"/>
      <c r="O77" s="440"/>
      <c r="P77" s="440"/>
      <c r="Q77" s="441"/>
      <c r="R77" s="440"/>
    </row>
    <row r="78" spans="1:18" s="424" customFormat="1" ht="13.95" customHeight="1">
      <c r="A78" s="443"/>
      <c r="B78" s="416"/>
      <c r="C78" s="436">
        <v>4040</v>
      </c>
      <c r="D78" s="233" t="s">
        <v>107</v>
      </c>
      <c r="E78" s="435">
        <v>99300</v>
      </c>
      <c r="F78" s="435">
        <v>84226</v>
      </c>
      <c r="G78" s="434">
        <f t="shared" si="19"/>
        <v>84225.63</v>
      </c>
      <c r="H78" s="438">
        <f>G78/F78*100</f>
        <v>99.999560705720327</v>
      </c>
      <c r="I78" s="434">
        <f>SUM(J78:P78)</f>
        <v>84225.63</v>
      </c>
      <c r="J78" s="435">
        <v>84225.63</v>
      </c>
      <c r="K78" s="435"/>
      <c r="L78" s="440"/>
      <c r="M78" s="435"/>
      <c r="N78" s="440"/>
      <c r="O78" s="440"/>
      <c r="P78" s="440"/>
      <c r="Q78" s="441"/>
      <c r="R78" s="440"/>
    </row>
    <row r="79" spans="1:18" s="424" customFormat="1" ht="13.95" customHeight="1">
      <c r="A79" s="443"/>
      <c r="B79" s="416"/>
      <c r="C79" s="436">
        <v>4100</v>
      </c>
      <c r="D79" s="233" t="s">
        <v>207</v>
      </c>
      <c r="E79" s="435">
        <v>50000</v>
      </c>
      <c r="F79" s="435">
        <v>65000</v>
      </c>
      <c r="G79" s="434">
        <f t="shared" si="19"/>
        <v>64328</v>
      </c>
      <c r="H79" s="438">
        <f>G79/F79*100</f>
        <v>98.966153846153844</v>
      </c>
      <c r="I79" s="434">
        <f>SUM(J79:P79)</f>
        <v>64328</v>
      </c>
      <c r="J79" s="435">
        <v>64328</v>
      </c>
      <c r="K79" s="435"/>
      <c r="L79" s="440"/>
      <c r="M79" s="435"/>
      <c r="N79" s="440"/>
      <c r="O79" s="440"/>
      <c r="P79" s="440"/>
      <c r="Q79" s="441"/>
      <c r="R79" s="440"/>
    </row>
    <row r="80" spans="1:18" s="424" customFormat="1" ht="13.95" customHeight="1">
      <c r="A80" s="443"/>
      <c r="B80" s="416"/>
      <c r="C80" s="436">
        <v>4110</v>
      </c>
      <c r="D80" s="233" t="s">
        <v>108</v>
      </c>
      <c r="E80" s="435">
        <v>245500</v>
      </c>
      <c r="F80" s="435">
        <v>245500</v>
      </c>
      <c r="G80" s="434">
        <f t="shared" si="19"/>
        <v>182296.35</v>
      </c>
      <c r="H80" s="438">
        <f>G80/F80*100</f>
        <v>74.255132382892057</v>
      </c>
      <c r="I80" s="434">
        <f>SUM(J80:P80)</f>
        <v>182296.35</v>
      </c>
      <c r="J80" s="435">
        <v>182296.35</v>
      </c>
      <c r="K80" s="435"/>
      <c r="L80" s="440"/>
      <c r="M80" s="435"/>
      <c r="N80" s="440"/>
      <c r="O80" s="440"/>
      <c r="P80" s="440"/>
      <c r="Q80" s="441"/>
      <c r="R80" s="440"/>
    </row>
    <row r="81" spans="1:18" s="424" customFormat="1" ht="13.95" customHeight="1">
      <c r="A81" s="443"/>
      <c r="B81" s="416"/>
      <c r="C81" s="436">
        <v>4120</v>
      </c>
      <c r="D81" s="233" t="s">
        <v>109</v>
      </c>
      <c r="E81" s="435">
        <v>35200</v>
      </c>
      <c r="F81" s="435">
        <v>35200</v>
      </c>
      <c r="G81" s="434">
        <f t="shared" si="19"/>
        <v>15551.32</v>
      </c>
      <c r="H81" s="438">
        <f t="shared" ref="H81:H85" si="20">G81/F81*100</f>
        <v>44.179886363636363</v>
      </c>
      <c r="I81" s="434">
        <f t="shared" ref="I81" si="21">SUM(J81:P81)</f>
        <v>15551.32</v>
      </c>
      <c r="J81" s="435">
        <v>15551.32</v>
      </c>
      <c r="K81" s="435"/>
      <c r="L81" s="440"/>
      <c r="M81" s="435"/>
      <c r="N81" s="440"/>
      <c r="O81" s="440"/>
      <c r="P81" s="440"/>
      <c r="Q81" s="441"/>
      <c r="R81" s="440"/>
    </row>
    <row r="82" spans="1:18" s="424" customFormat="1" ht="13.95" customHeight="1">
      <c r="A82" s="443"/>
      <c r="B82" s="416"/>
      <c r="C82" s="436">
        <v>4170</v>
      </c>
      <c r="D82" s="233" t="s">
        <v>113</v>
      </c>
      <c r="E82" s="435">
        <v>50000</v>
      </c>
      <c r="F82" s="435">
        <v>50000</v>
      </c>
      <c r="G82" s="434">
        <f t="shared" si="19"/>
        <v>41100</v>
      </c>
      <c r="H82" s="438">
        <f t="shared" si="20"/>
        <v>82.199999999999989</v>
      </c>
      <c r="I82" s="434">
        <f t="shared" ref="I82:I85" si="22">SUM(J82:P82)</f>
        <v>41100</v>
      </c>
      <c r="J82" s="451">
        <v>41100</v>
      </c>
      <c r="K82" s="435"/>
      <c r="L82" s="440"/>
      <c r="M82" s="435"/>
      <c r="N82" s="440"/>
      <c r="O82" s="440"/>
      <c r="P82" s="440"/>
      <c r="Q82" s="441"/>
      <c r="R82" s="440"/>
    </row>
    <row r="83" spans="1:18" s="424" customFormat="1" ht="13.95" customHeight="1">
      <c r="A83" s="443"/>
      <c r="B83" s="416"/>
      <c r="C83" s="436">
        <v>4210</v>
      </c>
      <c r="D83" s="233" t="s">
        <v>103</v>
      </c>
      <c r="E83" s="435">
        <v>70000</v>
      </c>
      <c r="F83" s="435">
        <v>70000</v>
      </c>
      <c r="G83" s="434">
        <f t="shared" si="19"/>
        <v>65286.68</v>
      </c>
      <c r="H83" s="438">
        <f t="shared" si="20"/>
        <v>93.266685714285714</v>
      </c>
      <c r="I83" s="434">
        <f t="shared" si="22"/>
        <v>65286.68</v>
      </c>
      <c r="J83" s="435"/>
      <c r="K83" s="435">
        <v>65286.68</v>
      </c>
      <c r="L83" s="440"/>
      <c r="M83" s="435"/>
      <c r="N83" s="440"/>
      <c r="O83" s="440"/>
      <c r="P83" s="440"/>
      <c r="Q83" s="441"/>
      <c r="R83" s="440"/>
    </row>
    <row r="84" spans="1:18" s="424" customFormat="1" ht="13.95" customHeight="1">
      <c r="A84" s="443"/>
      <c r="B84" s="416"/>
      <c r="C84" s="436">
        <v>4260</v>
      </c>
      <c r="D84" s="233" t="s">
        <v>208</v>
      </c>
      <c r="E84" s="435">
        <v>50000</v>
      </c>
      <c r="F84" s="435">
        <v>50000</v>
      </c>
      <c r="G84" s="434">
        <f t="shared" si="19"/>
        <v>24977.21</v>
      </c>
      <c r="H84" s="438">
        <f t="shared" si="20"/>
        <v>49.954419999999999</v>
      </c>
      <c r="I84" s="434">
        <f t="shared" si="22"/>
        <v>24977.21</v>
      </c>
      <c r="J84" s="435"/>
      <c r="K84" s="435">
        <v>24977.21</v>
      </c>
      <c r="L84" s="440"/>
      <c r="M84" s="435"/>
      <c r="N84" s="440"/>
      <c r="O84" s="440"/>
      <c r="P84" s="440"/>
      <c r="Q84" s="441"/>
      <c r="R84" s="440"/>
    </row>
    <row r="85" spans="1:18" s="424" customFormat="1" ht="13.95" customHeight="1">
      <c r="A85" s="443"/>
      <c r="B85" s="416"/>
      <c r="C85" s="436">
        <v>4270</v>
      </c>
      <c r="D85" s="233" t="s">
        <v>195</v>
      </c>
      <c r="E85" s="435">
        <v>64287</v>
      </c>
      <c r="F85" s="435">
        <v>1287</v>
      </c>
      <c r="G85" s="434">
        <f t="shared" si="19"/>
        <v>965</v>
      </c>
      <c r="H85" s="438">
        <f t="shared" si="20"/>
        <v>74.980574980574971</v>
      </c>
      <c r="I85" s="434">
        <f t="shared" si="22"/>
        <v>965</v>
      </c>
      <c r="J85" s="435"/>
      <c r="K85" s="435">
        <v>965</v>
      </c>
      <c r="L85" s="440"/>
      <c r="M85" s="435"/>
      <c r="N85" s="440"/>
      <c r="O85" s="440"/>
      <c r="P85" s="440"/>
      <c r="Q85" s="441"/>
      <c r="R85" s="440"/>
    </row>
    <row r="86" spans="1:18" s="424" customFormat="1" ht="12" customHeight="1">
      <c r="A86" s="1015" t="s">
        <v>2</v>
      </c>
      <c r="B86" s="1016"/>
      <c r="C86" s="1032"/>
      <c r="D86" s="1033" t="s">
        <v>85</v>
      </c>
      <c r="E86" s="1021" t="s">
        <v>181</v>
      </c>
      <c r="F86" s="1024" t="s">
        <v>182</v>
      </c>
      <c r="G86" s="1005" t="s">
        <v>6</v>
      </c>
      <c r="H86" s="1034" t="s">
        <v>183</v>
      </c>
      <c r="I86" s="1005" t="s">
        <v>184</v>
      </c>
      <c r="J86" s="1005"/>
      <c r="K86" s="1005"/>
      <c r="L86" s="1005"/>
      <c r="M86" s="1005"/>
      <c r="N86" s="1005"/>
      <c r="O86" s="1005"/>
      <c r="P86" s="1005"/>
      <c r="Q86" s="1005"/>
      <c r="R86" s="1005"/>
    </row>
    <row r="87" spans="1:18" s="424" customFormat="1" ht="15" customHeight="1">
      <c r="A87" s="1010" t="s">
        <v>9</v>
      </c>
      <c r="B87" s="1010" t="s">
        <v>10</v>
      </c>
      <c r="C87" s="1010" t="s">
        <v>11</v>
      </c>
      <c r="D87" s="1033"/>
      <c r="E87" s="1022"/>
      <c r="F87" s="1022"/>
      <c r="G87" s="1005"/>
      <c r="H87" s="1034"/>
      <c r="I87" s="1005" t="s">
        <v>185</v>
      </c>
      <c r="J87" s="1005" t="s">
        <v>150</v>
      </c>
      <c r="K87" s="1005"/>
      <c r="L87" s="1005"/>
      <c r="M87" s="1005"/>
      <c r="N87" s="1005"/>
      <c r="O87" s="1005"/>
      <c r="P87" s="1005"/>
      <c r="Q87" s="1005" t="s">
        <v>186</v>
      </c>
      <c r="R87" s="1005" t="s">
        <v>150</v>
      </c>
    </row>
    <row r="88" spans="1:18" s="424" customFormat="1" ht="10.95" customHeight="1">
      <c r="A88" s="1010"/>
      <c r="B88" s="1010"/>
      <c r="C88" s="1010"/>
      <c r="D88" s="1033"/>
      <c r="E88" s="1022"/>
      <c r="F88" s="1022"/>
      <c r="G88" s="1005"/>
      <c r="H88" s="1034"/>
      <c r="I88" s="1005"/>
      <c r="J88" s="1005"/>
      <c r="K88" s="1005"/>
      <c r="L88" s="1005"/>
      <c r="M88" s="1005"/>
      <c r="N88" s="1005"/>
      <c r="O88" s="1005"/>
      <c r="P88" s="1005"/>
      <c r="Q88" s="1005"/>
      <c r="R88" s="1005"/>
    </row>
    <row r="89" spans="1:18" s="424" customFormat="1" ht="10.95" customHeight="1">
      <c r="A89" s="1010"/>
      <c r="B89" s="1010"/>
      <c r="C89" s="1010"/>
      <c r="D89" s="1033"/>
      <c r="E89" s="1022"/>
      <c r="F89" s="1022"/>
      <c r="G89" s="1005"/>
      <c r="H89" s="1034"/>
      <c r="I89" s="1005"/>
      <c r="J89" s="1002" t="s">
        <v>187</v>
      </c>
      <c r="K89" s="1002" t="s">
        <v>188</v>
      </c>
      <c r="L89" s="1031" t="s">
        <v>189</v>
      </c>
      <c r="M89" s="1031" t="s">
        <v>190</v>
      </c>
      <c r="N89" s="1031" t="s">
        <v>191</v>
      </c>
      <c r="O89" s="1031" t="s">
        <v>192</v>
      </c>
      <c r="P89" s="1031" t="s">
        <v>193</v>
      </c>
      <c r="Q89" s="1005"/>
      <c r="R89" s="1005" t="s">
        <v>194</v>
      </c>
    </row>
    <row r="90" spans="1:18" s="424" customFormat="1" ht="10.95" customHeight="1">
      <c r="A90" s="1010"/>
      <c r="B90" s="1010"/>
      <c r="C90" s="1010"/>
      <c r="D90" s="1033"/>
      <c r="E90" s="1022"/>
      <c r="F90" s="1022"/>
      <c r="G90" s="1005"/>
      <c r="H90" s="1034"/>
      <c r="I90" s="1005"/>
      <c r="J90" s="1003"/>
      <c r="K90" s="1003"/>
      <c r="L90" s="1031"/>
      <c r="M90" s="1031"/>
      <c r="N90" s="1031"/>
      <c r="O90" s="1031"/>
      <c r="P90" s="1031"/>
      <c r="Q90" s="1005"/>
      <c r="R90" s="1005"/>
    </row>
    <row r="91" spans="1:18" s="424" customFormat="1" ht="40.200000000000003" customHeight="1">
      <c r="A91" s="1011"/>
      <c r="B91" s="1011"/>
      <c r="C91" s="1011"/>
      <c r="D91" s="1033"/>
      <c r="E91" s="1023"/>
      <c r="F91" s="1023"/>
      <c r="G91" s="1005"/>
      <c r="H91" s="1034"/>
      <c r="I91" s="1005"/>
      <c r="J91" s="1004"/>
      <c r="K91" s="1004"/>
      <c r="L91" s="1031"/>
      <c r="M91" s="1031"/>
      <c r="N91" s="1031"/>
      <c r="O91" s="1031"/>
      <c r="P91" s="1031"/>
      <c r="Q91" s="1005"/>
      <c r="R91" s="1005"/>
    </row>
    <row r="92" spans="1:18" s="424" customFormat="1" ht="13.95" customHeight="1">
      <c r="A92" s="443"/>
      <c r="B92" s="416"/>
      <c r="C92" s="436">
        <v>4280</v>
      </c>
      <c r="D92" s="233" t="s">
        <v>209</v>
      </c>
      <c r="E92" s="435">
        <v>5000</v>
      </c>
      <c r="F92" s="435">
        <v>5000</v>
      </c>
      <c r="G92" s="434">
        <f>I92+Q92</f>
        <v>520</v>
      </c>
      <c r="H92" s="438">
        <f>G92/F92*100</f>
        <v>10.4</v>
      </c>
      <c r="I92" s="434">
        <f>SUM(J92:P92)</f>
        <v>520</v>
      </c>
      <c r="J92" s="435"/>
      <c r="K92" s="435">
        <v>520</v>
      </c>
      <c r="L92" s="440"/>
      <c r="M92" s="435"/>
      <c r="N92" s="440"/>
      <c r="O92" s="440"/>
      <c r="P92" s="440"/>
      <c r="Q92" s="441"/>
      <c r="R92" s="440"/>
    </row>
    <row r="93" spans="1:18" s="424" customFormat="1" ht="13.95" customHeight="1">
      <c r="A93" s="443"/>
      <c r="B93" s="416"/>
      <c r="C93" s="436">
        <v>4300</v>
      </c>
      <c r="D93" s="233" t="s">
        <v>104</v>
      </c>
      <c r="E93" s="435">
        <v>100000</v>
      </c>
      <c r="F93" s="435">
        <v>108000</v>
      </c>
      <c r="G93" s="434">
        <f t="shared" ref="G93:G98" si="23">I93+Q93</f>
        <v>103046.14</v>
      </c>
      <c r="H93" s="438">
        <f t="shared" si="13"/>
        <v>95.413092592592591</v>
      </c>
      <c r="I93" s="434">
        <f t="shared" ref="I93:I102" si="24">SUM(J93:P93)</f>
        <v>103046.14</v>
      </c>
      <c r="J93" s="435"/>
      <c r="K93" s="435">
        <v>103046.14</v>
      </c>
      <c r="L93" s="440"/>
      <c r="M93" s="435"/>
      <c r="N93" s="440"/>
      <c r="O93" s="440"/>
      <c r="P93" s="440"/>
      <c r="Q93" s="441"/>
      <c r="R93" s="440"/>
    </row>
    <row r="94" spans="1:18" s="424" customFormat="1" ht="18" customHeight="1">
      <c r="A94" s="443"/>
      <c r="B94" s="416"/>
      <c r="C94" s="436">
        <v>4360</v>
      </c>
      <c r="D94" s="233" t="s">
        <v>263</v>
      </c>
      <c r="E94" s="435">
        <v>15000</v>
      </c>
      <c r="F94" s="435">
        <v>15000</v>
      </c>
      <c r="G94" s="434">
        <f t="shared" si="23"/>
        <v>12770.2</v>
      </c>
      <c r="H94" s="438">
        <f t="shared" si="13"/>
        <v>85.134666666666675</v>
      </c>
      <c r="I94" s="434">
        <f t="shared" si="24"/>
        <v>12770.2</v>
      </c>
      <c r="J94" s="435"/>
      <c r="K94" s="435">
        <v>12770.2</v>
      </c>
      <c r="L94" s="440"/>
      <c r="M94" s="435"/>
      <c r="N94" s="440"/>
      <c r="O94" s="440"/>
      <c r="P94" s="440"/>
      <c r="Q94" s="441"/>
      <c r="R94" s="440"/>
    </row>
    <row r="95" spans="1:18" s="424" customFormat="1" ht="13.95" customHeight="1">
      <c r="A95" s="443"/>
      <c r="B95" s="416"/>
      <c r="C95" s="436">
        <v>4410</v>
      </c>
      <c r="D95" s="233" t="s">
        <v>110</v>
      </c>
      <c r="E95" s="435">
        <v>10000</v>
      </c>
      <c r="F95" s="435">
        <v>10000</v>
      </c>
      <c r="G95" s="434">
        <f t="shared" si="23"/>
        <v>6337.01</v>
      </c>
      <c r="H95" s="438">
        <f t="shared" si="13"/>
        <v>63.370100000000008</v>
      </c>
      <c r="I95" s="434">
        <f t="shared" si="24"/>
        <v>6337.01</v>
      </c>
      <c r="J95" s="435"/>
      <c r="K95" s="435">
        <v>6337.01</v>
      </c>
      <c r="L95" s="440"/>
      <c r="M95" s="435"/>
      <c r="N95" s="440"/>
      <c r="O95" s="440"/>
      <c r="P95" s="440"/>
      <c r="Q95" s="441"/>
      <c r="R95" s="440"/>
    </row>
    <row r="96" spans="1:18" s="424" customFormat="1" ht="13.95" customHeight="1">
      <c r="A96" s="443"/>
      <c r="B96" s="416"/>
      <c r="C96" s="436">
        <v>4430</v>
      </c>
      <c r="D96" s="233" t="s">
        <v>105</v>
      </c>
      <c r="E96" s="435">
        <v>9500</v>
      </c>
      <c r="F96" s="435">
        <v>9238</v>
      </c>
      <c r="G96" s="434">
        <f t="shared" si="23"/>
        <v>2993.42</v>
      </c>
      <c r="H96" s="438">
        <f t="shared" si="13"/>
        <v>32.40333405499026</v>
      </c>
      <c r="I96" s="434">
        <f t="shared" si="24"/>
        <v>2993.42</v>
      </c>
      <c r="J96" s="435"/>
      <c r="K96" s="435">
        <v>2993.42</v>
      </c>
      <c r="L96" s="440"/>
      <c r="M96" s="435"/>
      <c r="N96" s="440"/>
      <c r="O96" s="440"/>
      <c r="P96" s="440"/>
      <c r="Q96" s="441"/>
      <c r="R96" s="440"/>
    </row>
    <row r="97" spans="1:18" s="424" customFormat="1" ht="18" customHeight="1">
      <c r="A97" s="443"/>
      <c r="B97" s="416"/>
      <c r="C97" s="436">
        <v>4440</v>
      </c>
      <c r="D97" s="233" t="s">
        <v>116</v>
      </c>
      <c r="E97" s="435">
        <v>22244</v>
      </c>
      <c r="F97" s="435">
        <v>24333</v>
      </c>
      <c r="G97" s="434">
        <f t="shared" si="23"/>
        <v>24332.639999999999</v>
      </c>
      <c r="H97" s="438">
        <f t="shared" si="13"/>
        <v>99.998520527678465</v>
      </c>
      <c r="I97" s="434">
        <f t="shared" si="24"/>
        <v>24332.639999999999</v>
      </c>
      <c r="J97" s="435"/>
      <c r="K97" s="435">
        <v>24332.639999999999</v>
      </c>
      <c r="L97" s="440"/>
      <c r="M97" s="435"/>
      <c r="N97" s="440"/>
      <c r="O97" s="440"/>
      <c r="P97" s="440"/>
      <c r="Q97" s="441"/>
      <c r="R97" s="440"/>
    </row>
    <row r="98" spans="1:18" s="424" customFormat="1" ht="21.6" customHeight="1">
      <c r="A98" s="443"/>
      <c r="B98" s="416"/>
      <c r="C98" s="436">
        <v>4700</v>
      </c>
      <c r="D98" s="233" t="s">
        <v>111</v>
      </c>
      <c r="E98" s="435">
        <v>8000</v>
      </c>
      <c r="F98" s="435">
        <v>8000</v>
      </c>
      <c r="G98" s="434">
        <f t="shared" si="23"/>
        <v>6917.66</v>
      </c>
      <c r="H98" s="438">
        <f t="shared" si="13"/>
        <v>86.470749999999995</v>
      </c>
      <c r="I98" s="434">
        <f t="shared" si="24"/>
        <v>6917.66</v>
      </c>
      <c r="J98" s="435"/>
      <c r="K98" s="435">
        <v>6917.66</v>
      </c>
      <c r="L98" s="440"/>
      <c r="M98" s="435"/>
      <c r="N98" s="440"/>
      <c r="O98" s="440"/>
      <c r="P98" s="440"/>
      <c r="Q98" s="441"/>
      <c r="R98" s="440"/>
    </row>
    <row r="99" spans="1:18" s="424" customFormat="1" ht="15" customHeight="1">
      <c r="A99" s="443"/>
      <c r="B99" s="416">
        <v>75075</v>
      </c>
      <c r="C99" s="416"/>
      <c r="D99" s="59" t="s">
        <v>210</v>
      </c>
      <c r="E99" s="437">
        <f>SUM(E100:E102)</f>
        <v>60000</v>
      </c>
      <c r="F99" s="437">
        <f>SUM(F100:F102)</f>
        <v>60000</v>
      </c>
      <c r="G99" s="434">
        <f>I99+Q99</f>
        <v>37591.699999999997</v>
      </c>
      <c r="H99" s="438">
        <f>G99/F99*100</f>
        <v>62.652833333333326</v>
      </c>
      <c r="I99" s="437">
        <f>SUM(I100:I102)</f>
        <v>37591.699999999997</v>
      </c>
      <c r="J99" s="435"/>
      <c r="K99" s="435">
        <f>SUM(K101:K102)</f>
        <v>37591.699999999997</v>
      </c>
      <c r="L99" s="440"/>
      <c r="M99" s="435"/>
      <c r="N99" s="440"/>
      <c r="O99" s="440"/>
      <c r="P99" s="440"/>
      <c r="Q99" s="440"/>
      <c r="R99" s="440"/>
    </row>
    <row r="100" spans="1:18" s="424" customFormat="1" ht="13.95" customHeight="1">
      <c r="A100" s="443"/>
      <c r="B100" s="416"/>
      <c r="C100" s="416">
        <v>4170</v>
      </c>
      <c r="D100" s="59" t="s">
        <v>113</v>
      </c>
      <c r="E100" s="437">
        <v>1500</v>
      </c>
      <c r="F100" s="437">
        <v>1500</v>
      </c>
      <c r="G100" s="434">
        <f t="shared" ref="G100:G102" si="25">I100+Q100</f>
        <v>0</v>
      </c>
      <c r="H100" s="438">
        <f>G100/F100*100</f>
        <v>0</v>
      </c>
      <c r="I100" s="434">
        <f t="shared" si="24"/>
        <v>0</v>
      </c>
      <c r="J100" s="435"/>
      <c r="K100" s="435"/>
      <c r="L100" s="440"/>
      <c r="M100" s="435"/>
      <c r="N100" s="440"/>
      <c r="O100" s="440"/>
      <c r="P100" s="440"/>
      <c r="Q100" s="440"/>
      <c r="R100" s="440"/>
    </row>
    <row r="101" spans="1:18" s="424" customFormat="1" ht="13.95" customHeight="1">
      <c r="A101" s="443"/>
      <c r="B101" s="416"/>
      <c r="C101" s="436">
        <v>4210</v>
      </c>
      <c r="D101" s="233" t="s">
        <v>103</v>
      </c>
      <c r="E101" s="435">
        <v>15000</v>
      </c>
      <c r="F101" s="435">
        <v>15000</v>
      </c>
      <c r="G101" s="434">
        <f t="shared" si="25"/>
        <v>8571.02</v>
      </c>
      <c r="H101" s="438">
        <f>G101/F101*100</f>
        <v>57.140133333333331</v>
      </c>
      <c r="I101" s="434">
        <f t="shared" si="24"/>
        <v>8571.02</v>
      </c>
      <c r="J101" s="435"/>
      <c r="K101" s="435">
        <v>8571.02</v>
      </c>
      <c r="L101" s="440"/>
      <c r="M101" s="435"/>
      <c r="N101" s="440"/>
      <c r="O101" s="440"/>
      <c r="P101" s="440"/>
      <c r="Q101" s="440"/>
      <c r="R101" s="440"/>
    </row>
    <row r="102" spans="1:18" s="424" customFormat="1" ht="13.95" customHeight="1">
      <c r="A102" s="443"/>
      <c r="B102" s="416"/>
      <c r="C102" s="436">
        <v>4300</v>
      </c>
      <c r="D102" s="233" t="s">
        <v>104</v>
      </c>
      <c r="E102" s="435">
        <v>43500</v>
      </c>
      <c r="F102" s="435">
        <v>43500</v>
      </c>
      <c r="G102" s="434">
        <f t="shared" si="25"/>
        <v>29020.68</v>
      </c>
      <c r="H102" s="438">
        <f>G102/F102*100</f>
        <v>66.714206896551715</v>
      </c>
      <c r="I102" s="434">
        <f t="shared" si="24"/>
        <v>29020.68</v>
      </c>
      <c r="J102" s="435"/>
      <c r="K102" s="435">
        <v>29020.68</v>
      </c>
      <c r="L102" s="440"/>
      <c r="M102" s="435"/>
      <c r="N102" s="440"/>
      <c r="O102" s="440"/>
      <c r="P102" s="440"/>
      <c r="Q102" s="440"/>
      <c r="R102" s="440"/>
    </row>
    <row r="103" spans="1:18" s="424" customFormat="1" ht="15" customHeight="1">
      <c r="A103" s="443"/>
      <c r="B103" s="416">
        <v>75095</v>
      </c>
      <c r="C103" s="416"/>
      <c r="D103" s="59" t="s">
        <v>16</v>
      </c>
      <c r="E103" s="437">
        <f>SUM(E104:E108)</f>
        <v>23119</v>
      </c>
      <c r="F103" s="437">
        <f>SUM(F104:F108)</f>
        <v>23119</v>
      </c>
      <c r="G103" s="437">
        <f>SUM(G104:G108)</f>
        <v>13809.51</v>
      </c>
      <c r="H103" s="438">
        <f t="shared" ref="H103:H108" si="26">G103/F103*100</f>
        <v>59.732298109779833</v>
      </c>
      <c r="I103" s="437">
        <f>SUM(I104:I108)</f>
        <v>13809.51</v>
      </c>
      <c r="J103" s="442"/>
      <c r="K103" s="437">
        <f>SUM(K104:K108)</f>
        <v>9959.51</v>
      </c>
      <c r="L103" s="440"/>
      <c r="M103" s="437">
        <f>M105</f>
        <v>3850</v>
      </c>
      <c r="N103" s="440"/>
      <c r="O103" s="440"/>
      <c r="P103" s="440"/>
      <c r="Q103" s="437"/>
      <c r="R103" s="437"/>
    </row>
    <row r="104" spans="1:18" s="424" customFormat="1" ht="43.8" customHeight="1">
      <c r="A104" s="443"/>
      <c r="B104" s="416"/>
      <c r="C104" s="436">
        <v>2900</v>
      </c>
      <c r="D104" s="89" t="s">
        <v>211</v>
      </c>
      <c r="E104" s="435">
        <v>1939</v>
      </c>
      <c r="F104" s="435">
        <v>1984</v>
      </c>
      <c r="G104" s="434">
        <f t="shared" ref="G104:G108" si="27">I104+Q104</f>
        <v>1983.09</v>
      </c>
      <c r="H104" s="438">
        <f t="shared" si="26"/>
        <v>99.954133064516128</v>
      </c>
      <c r="I104" s="434">
        <f t="shared" ref="I104:I108" si="28">SUM(J104:P104)</f>
        <v>1983.09</v>
      </c>
      <c r="J104" s="442"/>
      <c r="K104" s="435">
        <v>1983.09</v>
      </c>
      <c r="L104" s="440"/>
      <c r="M104" s="435"/>
      <c r="N104" s="440"/>
      <c r="O104" s="440"/>
      <c r="P104" s="440"/>
      <c r="Q104" s="442"/>
      <c r="R104" s="446"/>
    </row>
    <row r="105" spans="1:18" s="424" customFormat="1" ht="13.95" customHeight="1">
      <c r="A105" s="443"/>
      <c r="B105" s="416"/>
      <c r="C105" s="436">
        <v>3030</v>
      </c>
      <c r="D105" s="233" t="s">
        <v>112</v>
      </c>
      <c r="E105" s="435">
        <v>10400</v>
      </c>
      <c r="F105" s="435">
        <v>10400</v>
      </c>
      <c r="G105" s="434">
        <f t="shared" si="27"/>
        <v>3850</v>
      </c>
      <c r="H105" s="438">
        <f t="shared" si="26"/>
        <v>37.019230769230774</v>
      </c>
      <c r="I105" s="434">
        <f t="shared" si="28"/>
        <v>3850</v>
      </c>
      <c r="J105" s="442"/>
      <c r="K105" s="435"/>
      <c r="L105" s="440"/>
      <c r="M105" s="435">
        <v>3850</v>
      </c>
      <c r="N105" s="440"/>
      <c r="O105" s="440"/>
      <c r="P105" s="440"/>
      <c r="Q105" s="442"/>
      <c r="R105" s="446"/>
    </row>
    <row r="106" spans="1:18" s="424" customFormat="1" ht="13.95" customHeight="1">
      <c r="A106" s="443"/>
      <c r="B106" s="416"/>
      <c r="C106" s="436">
        <v>4210</v>
      </c>
      <c r="D106" s="233" t="s">
        <v>103</v>
      </c>
      <c r="E106" s="435">
        <v>3000</v>
      </c>
      <c r="F106" s="435">
        <v>2954</v>
      </c>
      <c r="G106" s="434">
        <f t="shared" si="27"/>
        <v>935.42</v>
      </c>
      <c r="H106" s="438">
        <f t="shared" si="26"/>
        <v>31.666215301286389</v>
      </c>
      <c r="I106" s="434">
        <f t="shared" si="28"/>
        <v>935.42</v>
      </c>
      <c r="J106" s="442"/>
      <c r="K106" s="435">
        <v>935.42</v>
      </c>
      <c r="L106" s="440"/>
      <c r="M106" s="435"/>
      <c r="N106" s="440"/>
      <c r="O106" s="440"/>
      <c r="P106" s="440"/>
      <c r="Q106" s="442"/>
      <c r="R106" s="446"/>
    </row>
    <row r="107" spans="1:18" s="424" customFormat="1" ht="13.95" customHeight="1">
      <c r="A107" s="443"/>
      <c r="B107" s="416"/>
      <c r="C107" s="436">
        <v>4300</v>
      </c>
      <c r="D107" s="233" t="s">
        <v>104</v>
      </c>
      <c r="E107" s="435">
        <v>1500</v>
      </c>
      <c r="F107" s="435">
        <v>1500</v>
      </c>
      <c r="G107" s="434">
        <f t="shared" si="27"/>
        <v>760</v>
      </c>
      <c r="H107" s="438">
        <f t="shared" si="26"/>
        <v>50.666666666666671</v>
      </c>
      <c r="I107" s="434">
        <f t="shared" si="28"/>
        <v>760</v>
      </c>
      <c r="J107" s="442"/>
      <c r="K107" s="435">
        <v>760</v>
      </c>
      <c r="L107" s="440"/>
      <c r="M107" s="435"/>
      <c r="N107" s="440"/>
      <c r="O107" s="440"/>
      <c r="P107" s="440"/>
      <c r="Q107" s="442"/>
      <c r="R107" s="446"/>
    </row>
    <row r="108" spans="1:18" s="424" customFormat="1" ht="13.95" customHeight="1">
      <c r="A108" s="443"/>
      <c r="B108" s="416"/>
      <c r="C108" s="436">
        <v>4430</v>
      </c>
      <c r="D108" s="233" t="s">
        <v>105</v>
      </c>
      <c r="E108" s="435">
        <v>6280</v>
      </c>
      <c r="F108" s="435">
        <v>6281</v>
      </c>
      <c r="G108" s="434">
        <f t="shared" si="27"/>
        <v>6281</v>
      </c>
      <c r="H108" s="438">
        <f t="shared" si="26"/>
        <v>100</v>
      </c>
      <c r="I108" s="434">
        <f t="shared" si="28"/>
        <v>6281</v>
      </c>
      <c r="J108" s="442"/>
      <c r="K108" s="435">
        <v>6281</v>
      </c>
      <c r="L108" s="440"/>
      <c r="M108" s="435"/>
      <c r="N108" s="440"/>
      <c r="O108" s="440"/>
      <c r="P108" s="440"/>
      <c r="Q108" s="442"/>
      <c r="R108" s="446"/>
    </row>
    <row r="109" spans="1:18" s="424" customFormat="1" ht="32.4" customHeight="1">
      <c r="A109" s="557">
        <v>751</v>
      </c>
      <c r="B109" s="558"/>
      <c r="C109" s="559"/>
      <c r="D109" s="452" t="s">
        <v>29</v>
      </c>
      <c r="E109" s="453">
        <f>E110</f>
        <v>1289</v>
      </c>
      <c r="F109" s="453">
        <f>F110</f>
        <v>6049</v>
      </c>
      <c r="G109" s="453">
        <f>G110</f>
        <v>6049</v>
      </c>
      <c r="H109" s="429">
        <f>G109/F109*100</f>
        <v>100</v>
      </c>
      <c r="I109" s="453">
        <f>I110</f>
        <v>6049</v>
      </c>
      <c r="J109" s="453"/>
      <c r="K109" s="453">
        <f>K110</f>
        <v>6049</v>
      </c>
      <c r="L109" s="453"/>
      <c r="M109" s="453"/>
      <c r="N109" s="453"/>
      <c r="O109" s="454"/>
      <c r="P109" s="454"/>
      <c r="Q109" s="428"/>
      <c r="R109" s="449"/>
    </row>
    <row r="110" spans="1:18" s="424" customFormat="1" ht="21" customHeight="1">
      <c r="A110" s="367"/>
      <c r="B110" s="560">
        <v>75101</v>
      </c>
      <c r="C110" s="561"/>
      <c r="D110" s="455" t="s">
        <v>30</v>
      </c>
      <c r="E110" s="456">
        <f>E112</f>
        <v>1289</v>
      </c>
      <c r="F110" s="456">
        <f>F111+F112</f>
        <v>6049</v>
      </c>
      <c r="G110" s="434">
        <f>I110+Q110</f>
        <v>6049</v>
      </c>
      <c r="H110" s="438">
        <f>G110/F110*100</f>
        <v>100</v>
      </c>
      <c r="I110" s="456">
        <f>I111+I112</f>
        <v>6049</v>
      </c>
      <c r="J110" s="442"/>
      <c r="K110" s="456">
        <f>K111+K112</f>
        <v>6049</v>
      </c>
      <c r="L110" s="440"/>
      <c r="M110" s="435"/>
      <c r="N110" s="440"/>
      <c r="O110" s="440"/>
      <c r="P110" s="440"/>
      <c r="Q110" s="442"/>
      <c r="R110" s="446"/>
    </row>
    <row r="111" spans="1:18" s="478" customFormat="1" ht="15" customHeight="1">
      <c r="A111" s="443"/>
      <c r="B111" s="416"/>
      <c r="C111" s="436">
        <v>4210</v>
      </c>
      <c r="D111" s="233" t="s">
        <v>103</v>
      </c>
      <c r="E111" s="435"/>
      <c r="F111" s="435">
        <v>4504</v>
      </c>
      <c r="G111" s="434">
        <f>I111+Q111</f>
        <v>4504</v>
      </c>
      <c r="H111" s="438">
        <f>G111/F111*100</f>
        <v>100</v>
      </c>
      <c r="I111" s="434">
        <f>SUM(J111:P111)</f>
        <v>4504</v>
      </c>
      <c r="J111" s="435"/>
      <c r="K111" s="435">
        <v>4504</v>
      </c>
      <c r="L111" s="440"/>
      <c r="M111" s="435"/>
      <c r="N111" s="440"/>
      <c r="O111" s="440"/>
      <c r="P111" s="440"/>
      <c r="Q111" s="441"/>
      <c r="R111" s="440"/>
    </row>
    <row r="112" spans="1:18" s="424" customFormat="1" ht="13.95" customHeight="1">
      <c r="A112" s="355"/>
      <c r="B112" s="562"/>
      <c r="C112" s="563">
        <v>4300</v>
      </c>
      <c r="D112" s="582" t="s">
        <v>104</v>
      </c>
      <c r="E112" s="44">
        <v>1289</v>
      </c>
      <c r="F112" s="44">
        <v>1545</v>
      </c>
      <c r="G112" s="434">
        <f>I112+Q112</f>
        <v>1545</v>
      </c>
      <c r="H112" s="438">
        <f>G112/F112*100</f>
        <v>100</v>
      </c>
      <c r="I112" s="434">
        <f>SUM(J112:P112)</f>
        <v>1545</v>
      </c>
      <c r="J112" s="442"/>
      <c r="K112" s="435">
        <v>1545</v>
      </c>
      <c r="L112" s="440"/>
      <c r="M112" s="435"/>
      <c r="N112" s="440"/>
      <c r="O112" s="440"/>
      <c r="P112" s="440"/>
      <c r="Q112" s="442"/>
      <c r="R112" s="446"/>
    </row>
    <row r="113" spans="1:18" s="424" customFormat="1" ht="21.75" customHeight="1">
      <c r="A113" s="564">
        <v>754</v>
      </c>
      <c r="B113" s="367"/>
      <c r="C113" s="365"/>
      <c r="D113" s="457" t="s">
        <v>93</v>
      </c>
      <c r="E113" s="53">
        <f>E114+E136</f>
        <v>421207</v>
      </c>
      <c r="F113" s="53">
        <f>F114+F136</f>
        <v>354845</v>
      </c>
      <c r="G113" s="53">
        <f>G114+G136</f>
        <v>266088.33</v>
      </c>
      <c r="H113" s="458">
        <f t="shared" ref="H113:H125" si="29">G113/F113*100</f>
        <v>74.98720004509012</v>
      </c>
      <c r="I113" s="463">
        <f>SUM(J113:P113)</f>
        <v>266088.33</v>
      </c>
      <c r="J113" s="53">
        <f>J114+J136</f>
        <v>90094.87000000001</v>
      </c>
      <c r="K113" s="53">
        <f>K114+K136</f>
        <v>160563.42000000001</v>
      </c>
      <c r="L113" s="53"/>
      <c r="M113" s="53">
        <f>M114+M136</f>
        <v>15430.04</v>
      </c>
      <c r="N113" s="53"/>
      <c r="O113" s="53"/>
      <c r="P113" s="53"/>
      <c r="Q113" s="53"/>
      <c r="R113" s="53"/>
    </row>
    <row r="114" spans="1:18" s="424" customFormat="1" ht="15" customHeight="1">
      <c r="A114" s="415"/>
      <c r="B114" s="416">
        <v>75412</v>
      </c>
      <c r="C114" s="416"/>
      <c r="D114" s="59" t="s">
        <v>178</v>
      </c>
      <c r="E114" s="437">
        <f>SUM(E115:E135)</f>
        <v>421207</v>
      </c>
      <c r="F114" s="437">
        <f>SUM(F115:F135)</f>
        <v>324845</v>
      </c>
      <c r="G114" s="437">
        <f>SUM(G115:G135)</f>
        <v>236712.33000000002</v>
      </c>
      <c r="H114" s="438">
        <f t="shared" si="29"/>
        <v>72.869316135387649</v>
      </c>
      <c r="I114" s="437">
        <f>SUM(I115:I135)</f>
        <v>236712.33000000002</v>
      </c>
      <c r="J114" s="437">
        <f>SUM(J115:J135)</f>
        <v>90094.87000000001</v>
      </c>
      <c r="K114" s="437">
        <f>SUM(K115:K135)</f>
        <v>131187.42000000001</v>
      </c>
      <c r="L114" s="435"/>
      <c r="M114" s="437">
        <f>SUM(M115:M135)</f>
        <v>15430.04</v>
      </c>
      <c r="N114" s="437"/>
      <c r="O114" s="440"/>
      <c r="P114" s="440"/>
      <c r="Q114" s="437"/>
      <c r="R114" s="440"/>
    </row>
    <row r="115" spans="1:18" s="424" customFormat="1" ht="23.25" customHeight="1">
      <c r="A115" s="415"/>
      <c r="B115" s="416"/>
      <c r="C115" s="416">
        <v>3020</v>
      </c>
      <c r="D115" s="59" t="s">
        <v>206</v>
      </c>
      <c r="E115" s="437">
        <v>300</v>
      </c>
      <c r="F115" s="437">
        <v>300</v>
      </c>
      <c r="G115" s="434">
        <f t="shared" ref="G115:G125" si="30">I115+Q115</f>
        <v>165.04</v>
      </c>
      <c r="H115" s="438">
        <f t="shared" si="29"/>
        <v>55.013333333333328</v>
      </c>
      <c r="I115" s="434">
        <f>SUM(J115:P115)</f>
        <v>165.04</v>
      </c>
      <c r="J115" s="435"/>
      <c r="K115" s="437"/>
      <c r="L115" s="435"/>
      <c r="M115" s="435">
        <v>165.04</v>
      </c>
      <c r="N115" s="437"/>
      <c r="O115" s="440"/>
      <c r="P115" s="440"/>
      <c r="Q115" s="437"/>
      <c r="R115" s="440"/>
    </row>
    <row r="116" spans="1:18" s="424" customFormat="1" ht="14.25" customHeight="1">
      <c r="A116" s="415"/>
      <c r="B116" s="416"/>
      <c r="C116" s="416">
        <v>3030</v>
      </c>
      <c r="D116" s="59" t="s">
        <v>112</v>
      </c>
      <c r="E116" s="437">
        <v>20000</v>
      </c>
      <c r="F116" s="437">
        <v>20000</v>
      </c>
      <c r="G116" s="434">
        <f t="shared" si="30"/>
        <v>15265</v>
      </c>
      <c r="H116" s="438">
        <f t="shared" si="29"/>
        <v>76.325000000000003</v>
      </c>
      <c r="I116" s="434">
        <f t="shared" ref="I116:I125" si="31">SUM(J116:P116)</f>
        <v>15265</v>
      </c>
      <c r="J116" s="435"/>
      <c r="K116" s="437"/>
      <c r="L116" s="435"/>
      <c r="M116" s="435">
        <v>15265</v>
      </c>
      <c r="N116" s="437"/>
      <c r="O116" s="440"/>
      <c r="P116" s="440"/>
      <c r="Q116" s="437"/>
      <c r="R116" s="440"/>
    </row>
    <row r="117" spans="1:18" s="424" customFormat="1" ht="13.5" customHeight="1">
      <c r="A117" s="415"/>
      <c r="B117" s="416"/>
      <c r="C117" s="436">
        <v>4010</v>
      </c>
      <c r="D117" s="233" t="s">
        <v>106</v>
      </c>
      <c r="E117" s="435">
        <v>81200</v>
      </c>
      <c r="F117" s="435">
        <v>81232</v>
      </c>
      <c r="G117" s="434">
        <f t="shared" si="30"/>
        <v>69193</v>
      </c>
      <c r="H117" s="438">
        <f t="shared" si="29"/>
        <v>85.179485916880054</v>
      </c>
      <c r="I117" s="434">
        <f t="shared" si="31"/>
        <v>69193</v>
      </c>
      <c r="J117" s="435">
        <v>69193</v>
      </c>
      <c r="K117" s="435"/>
      <c r="L117" s="435"/>
      <c r="M117" s="435"/>
      <c r="N117" s="440"/>
      <c r="O117" s="440"/>
      <c r="P117" s="440"/>
      <c r="Q117" s="441"/>
      <c r="R117" s="440"/>
    </row>
    <row r="118" spans="1:18" s="424" customFormat="1" ht="13.95" customHeight="1">
      <c r="A118" s="415"/>
      <c r="B118" s="416"/>
      <c r="C118" s="436">
        <v>4040</v>
      </c>
      <c r="D118" s="233" t="s">
        <v>107</v>
      </c>
      <c r="E118" s="435">
        <v>6243</v>
      </c>
      <c r="F118" s="435">
        <v>6211</v>
      </c>
      <c r="G118" s="434">
        <f t="shared" si="30"/>
        <v>6210.78</v>
      </c>
      <c r="H118" s="438">
        <f t="shared" si="29"/>
        <v>99.996457897279015</v>
      </c>
      <c r="I118" s="434">
        <f t="shared" si="31"/>
        <v>6210.78</v>
      </c>
      <c r="J118" s="435">
        <v>6210.78</v>
      </c>
      <c r="K118" s="435"/>
      <c r="L118" s="435"/>
      <c r="M118" s="435"/>
      <c r="N118" s="440"/>
      <c r="O118" s="440"/>
      <c r="P118" s="440"/>
      <c r="Q118" s="441"/>
      <c r="R118" s="440"/>
    </row>
    <row r="119" spans="1:18" s="424" customFormat="1" ht="13.95" customHeight="1">
      <c r="A119" s="415"/>
      <c r="B119" s="416"/>
      <c r="C119" s="436">
        <v>4110</v>
      </c>
      <c r="D119" s="233" t="s">
        <v>108</v>
      </c>
      <c r="E119" s="435">
        <v>15000</v>
      </c>
      <c r="F119" s="435">
        <v>15000</v>
      </c>
      <c r="G119" s="434">
        <f t="shared" si="30"/>
        <v>12894.02</v>
      </c>
      <c r="H119" s="438">
        <f t="shared" si="29"/>
        <v>85.960133333333332</v>
      </c>
      <c r="I119" s="434">
        <f t="shared" si="31"/>
        <v>12894.02</v>
      </c>
      <c r="J119" s="435">
        <v>12894.02</v>
      </c>
      <c r="K119" s="435"/>
      <c r="L119" s="435"/>
      <c r="M119" s="435"/>
      <c r="N119" s="440"/>
      <c r="O119" s="440"/>
      <c r="P119" s="440"/>
      <c r="Q119" s="441"/>
      <c r="R119" s="440"/>
    </row>
    <row r="120" spans="1:18" s="424" customFormat="1" ht="13.95" customHeight="1">
      <c r="A120" s="415"/>
      <c r="B120" s="416"/>
      <c r="C120" s="436">
        <v>4120</v>
      </c>
      <c r="D120" s="233" t="s">
        <v>109</v>
      </c>
      <c r="E120" s="435">
        <v>2150</v>
      </c>
      <c r="F120" s="435">
        <v>2150</v>
      </c>
      <c r="G120" s="434">
        <f t="shared" si="30"/>
        <v>1797.07</v>
      </c>
      <c r="H120" s="438">
        <f t="shared" si="29"/>
        <v>83.584651162790692</v>
      </c>
      <c r="I120" s="434">
        <f t="shared" si="31"/>
        <v>1797.07</v>
      </c>
      <c r="J120" s="435">
        <v>1797.07</v>
      </c>
      <c r="K120" s="435"/>
      <c r="L120" s="435"/>
      <c r="M120" s="435"/>
      <c r="N120" s="440"/>
      <c r="O120" s="440"/>
      <c r="P120" s="440"/>
      <c r="Q120" s="441"/>
      <c r="R120" s="440"/>
    </row>
    <row r="121" spans="1:18" s="424" customFormat="1" ht="13.95" customHeight="1">
      <c r="A121" s="415"/>
      <c r="B121" s="416"/>
      <c r="C121" s="436">
        <v>4210</v>
      </c>
      <c r="D121" s="233" t="s">
        <v>103</v>
      </c>
      <c r="E121" s="435">
        <v>72000</v>
      </c>
      <c r="F121" s="435">
        <v>72000</v>
      </c>
      <c r="G121" s="434">
        <f t="shared" si="30"/>
        <v>45780.04</v>
      </c>
      <c r="H121" s="438">
        <f t="shared" si="29"/>
        <v>63.583388888888891</v>
      </c>
      <c r="I121" s="434">
        <f t="shared" si="31"/>
        <v>45780.04</v>
      </c>
      <c r="J121" s="435"/>
      <c r="K121" s="435">
        <v>45780.04</v>
      </c>
      <c r="L121" s="435"/>
      <c r="M121" s="435"/>
      <c r="N121" s="440"/>
      <c r="O121" s="440"/>
      <c r="P121" s="440"/>
      <c r="Q121" s="441"/>
      <c r="R121" s="440"/>
    </row>
    <row r="122" spans="1:18" s="424" customFormat="1" ht="13.95" customHeight="1">
      <c r="A122" s="415"/>
      <c r="B122" s="416"/>
      <c r="C122" s="436">
        <v>4260</v>
      </c>
      <c r="D122" s="233" t="s">
        <v>208</v>
      </c>
      <c r="E122" s="435">
        <v>67000</v>
      </c>
      <c r="F122" s="435">
        <v>67000</v>
      </c>
      <c r="G122" s="434">
        <f t="shared" si="30"/>
        <v>37088.47</v>
      </c>
      <c r="H122" s="438">
        <f t="shared" si="29"/>
        <v>55.355925373134326</v>
      </c>
      <c r="I122" s="434">
        <f t="shared" si="31"/>
        <v>37088.47</v>
      </c>
      <c r="J122" s="435"/>
      <c r="K122" s="435">
        <v>37088.47</v>
      </c>
      <c r="L122" s="435"/>
      <c r="M122" s="435"/>
      <c r="N122" s="440"/>
      <c r="O122" s="440"/>
      <c r="P122" s="440"/>
      <c r="Q122" s="441"/>
      <c r="R122" s="440"/>
    </row>
    <row r="123" spans="1:18" s="424" customFormat="1" ht="13.95" customHeight="1">
      <c r="A123" s="415"/>
      <c r="B123" s="416"/>
      <c r="C123" s="436">
        <v>4270</v>
      </c>
      <c r="D123" s="233" t="s">
        <v>195</v>
      </c>
      <c r="E123" s="435">
        <v>65000</v>
      </c>
      <c r="F123" s="435">
        <v>13000</v>
      </c>
      <c r="G123" s="434">
        <f t="shared" si="30"/>
        <v>10144.09</v>
      </c>
      <c r="H123" s="438">
        <f t="shared" si="29"/>
        <v>78.031461538461542</v>
      </c>
      <c r="I123" s="434">
        <f t="shared" si="31"/>
        <v>10144.09</v>
      </c>
      <c r="J123" s="435"/>
      <c r="K123" s="435">
        <v>10144.09</v>
      </c>
      <c r="L123" s="435"/>
      <c r="M123" s="435"/>
      <c r="N123" s="440"/>
      <c r="O123" s="440"/>
      <c r="P123" s="440"/>
      <c r="Q123" s="441"/>
      <c r="R123" s="440"/>
    </row>
    <row r="124" spans="1:18" s="424" customFormat="1" ht="13.95" customHeight="1">
      <c r="A124" s="415"/>
      <c r="B124" s="416"/>
      <c r="C124" s="436">
        <v>4280</v>
      </c>
      <c r="D124" s="233" t="s">
        <v>212</v>
      </c>
      <c r="E124" s="435">
        <v>2000</v>
      </c>
      <c r="F124" s="435">
        <v>4000</v>
      </c>
      <c r="G124" s="434">
        <f t="shared" si="30"/>
        <v>2630</v>
      </c>
      <c r="H124" s="438">
        <f t="shared" si="29"/>
        <v>65.75</v>
      </c>
      <c r="I124" s="434">
        <f t="shared" si="31"/>
        <v>2630</v>
      </c>
      <c r="J124" s="435"/>
      <c r="K124" s="435">
        <v>2630</v>
      </c>
      <c r="L124" s="435"/>
      <c r="M124" s="435"/>
      <c r="N124" s="440"/>
      <c r="O124" s="440"/>
      <c r="P124" s="440"/>
      <c r="Q124" s="441"/>
      <c r="R124" s="440"/>
    </row>
    <row r="125" spans="1:18" s="424" customFormat="1" ht="13.95" customHeight="1">
      <c r="A125" s="415"/>
      <c r="B125" s="416"/>
      <c r="C125" s="436">
        <v>4300</v>
      </c>
      <c r="D125" s="233" t="s">
        <v>104</v>
      </c>
      <c r="E125" s="435">
        <v>20000</v>
      </c>
      <c r="F125" s="435">
        <v>20000</v>
      </c>
      <c r="G125" s="434">
        <f t="shared" si="30"/>
        <v>12480.82</v>
      </c>
      <c r="H125" s="438">
        <f t="shared" si="29"/>
        <v>62.404099999999993</v>
      </c>
      <c r="I125" s="434">
        <f t="shared" si="31"/>
        <v>12480.82</v>
      </c>
      <c r="J125" s="435"/>
      <c r="K125" s="435">
        <v>12480.82</v>
      </c>
      <c r="L125" s="435"/>
      <c r="M125" s="435"/>
      <c r="N125" s="440"/>
      <c r="O125" s="440"/>
      <c r="P125" s="440"/>
      <c r="Q125" s="441"/>
      <c r="R125" s="440"/>
    </row>
    <row r="126" spans="1:18" s="424" customFormat="1" ht="12" customHeight="1">
      <c r="A126" s="1015" t="s">
        <v>2</v>
      </c>
      <c r="B126" s="1016"/>
      <c r="C126" s="1032"/>
      <c r="D126" s="1041" t="s">
        <v>85</v>
      </c>
      <c r="E126" s="1024" t="s">
        <v>181</v>
      </c>
      <c r="F126" s="1042" t="s">
        <v>182</v>
      </c>
      <c r="G126" s="1025" t="s">
        <v>6</v>
      </c>
      <c r="H126" s="1028" t="s">
        <v>183</v>
      </c>
      <c r="I126" s="1006" t="s">
        <v>184</v>
      </c>
      <c r="J126" s="1007"/>
      <c r="K126" s="1007"/>
      <c r="L126" s="1007"/>
      <c r="M126" s="1007"/>
      <c r="N126" s="1007"/>
      <c r="O126" s="1007"/>
      <c r="P126" s="1007"/>
      <c r="Q126" s="1007"/>
      <c r="R126" s="1008"/>
    </row>
    <row r="127" spans="1:18" s="424" customFormat="1" ht="15" customHeight="1">
      <c r="A127" s="1009" t="s">
        <v>9</v>
      </c>
      <c r="B127" s="1009" t="s">
        <v>10</v>
      </c>
      <c r="C127" s="1009" t="s">
        <v>11</v>
      </c>
      <c r="D127" s="1010"/>
      <c r="E127" s="1022"/>
      <c r="F127" s="1043"/>
      <c r="G127" s="1026"/>
      <c r="H127" s="1029"/>
      <c r="I127" s="1012" t="s">
        <v>185</v>
      </c>
      <c r="J127" s="1035" t="s">
        <v>150</v>
      </c>
      <c r="K127" s="1036"/>
      <c r="L127" s="1036"/>
      <c r="M127" s="1036"/>
      <c r="N127" s="1036"/>
      <c r="O127" s="1036"/>
      <c r="P127" s="1037"/>
      <c r="Q127" s="1012" t="s">
        <v>186</v>
      </c>
      <c r="R127" s="1012" t="s">
        <v>150</v>
      </c>
    </row>
    <row r="128" spans="1:18" s="424" customFormat="1" ht="11.25" customHeight="1">
      <c r="A128" s="1010"/>
      <c r="B128" s="1010"/>
      <c r="C128" s="1010"/>
      <c r="D128" s="1010"/>
      <c r="E128" s="1022"/>
      <c r="F128" s="1043"/>
      <c r="G128" s="1026"/>
      <c r="H128" s="1029"/>
      <c r="I128" s="1013"/>
      <c r="J128" s="1038"/>
      <c r="K128" s="1039"/>
      <c r="L128" s="1039"/>
      <c r="M128" s="1039"/>
      <c r="N128" s="1039"/>
      <c r="O128" s="1039"/>
      <c r="P128" s="1040"/>
      <c r="Q128" s="1013"/>
      <c r="R128" s="1014"/>
    </row>
    <row r="129" spans="1:18" s="424" customFormat="1" ht="11.25" customHeight="1">
      <c r="A129" s="1010"/>
      <c r="B129" s="1010"/>
      <c r="C129" s="1010"/>
      <c r="D129" s="1010"/>
      <c r="E129" s="1022"/>
      <c r="F129" s="1043"/>
      <c r="G129" s="1026"/>
      <c r="H129" s="1029"/>
      <c r="I129" s="1013"/>
      <c r="J129" s="1002" t="s">
        <v>187</v>
      </c>
      <c r="K129" s="1002" t="s">
        <v>188</v>
      </c>
      <c r="L129" s="1002" t="s">
        <v>189</v>
      </c>
      <c r="M129" s="1002" t="s">
        <v>190</v>
      </c>
      <c r="N129" s="1002" t="s">
        <v>191</v>
      </c>
      <c r="O129" s="1002" t="s">
        <v>192</v>
      </c>
      <c r="P129" s="1002" t="s">
        <v>193</v>
      </c>
      <c r="Q129" s="1013"/>
      <c r="R129" s="1012" t="s">
        <v>194</v>
      </c>
    </row>
    <row r="130" spans="1:18" s="424" customFormat="1" ht="11.25" customHeight="1">
      <c r="A130" s="1010"/>
      <c r="B130" s="1010"/>
      <c r="C130" s="1010"/>
      <c r="D130" s="1010"/>
      <c r="E130" s="1022"/>
      <c r="F130" s="1043"/>
      <c r="G130" s="1026"/>
      <c r="H130" s="1029"/>
      <c r="I130" s="1013"/>
      <c r="J130" s="1003"/>
      <c r="K130" s="1003"/>
      <c r="L130" s="1003"/>
      <c r="M130" s="1003"/>
      <c r="N130" s="1003"/>
      <c r="O130" s="1003"/>
      <c r="P130" s="1003"/>
      <c r="Q130" s="1013"/>
      <c r="R130" s="1013"/>
    </row>
    <row r="131" spans="1:18" s="424" customFormat="1" ht="42" customHeight="1">
      <c r="A131" s="1011"/>
      <c r="B131" s="1011"/>
      <c r="C131" s="1011"/>
      <c r="D131" s="1011"/>
      <c r="E131" s="1023"/>
      <c r="F131" s="1044"/>
      <c r="G131" s="1027"/>
      <c r="H131" s="1030"/>
      <c r="I131" s="1014"/>
      <c r="J131" s="1004"/>
      <c r="K131" s="1004"/>
      <c r="L131" s="1004"/>
      <c r="M131" s="1004"/>
      <c r="N131" s="1004"/>
      <c r="O131" s="1004"/>
      <c r="P131" s="1004"/>
      <c r="Q131" s="1014"/>
      <c r="R131" s="1014"/>
    </row>
    <row r="132" spans="1:18" s="424" customFormat="1" ht="21" customHeight="1">
      <c r="A132" s="415"/>
      <c r="B132" s="416"/>
      <c r="C132" s="436">
        <v>4360</v>
      </c>
      <c r="D132" s="233" t="s">
        <v>260</v>
      </c>
      <c r="E132" s="435">
        <v>3300</v>
      </c>
      <c r="F132" s="435">
        <v>3300</v>
      </c>
      <c r="G132" s="434">
        <f>I132+Q132</f>
        <v>2659.11</v>
      </c>
      <c r="H132" s="438">
        <f>G132/F132*100</f>
        <v>80.579090909090908</v>
      </c>
      <c r="I132" s="434">
        <f>SUM(J132:P132)</f>
        <v>2659.11</v>
      </c>
      <c r="J132" s="435"/>
      <c r="K132" s="435">
        <v>2659.11</v>
      </c>
      <c r="L132" s="435"/>
      <c r="M132" s="435"/>
      <c r="N132" s="440"/>
      <c r="O132" s="440"/>
      <c r="P132" s="440"/>
      <c r="Q132" s="441"/>
      <c r="R132" s="440"/>
    </row>
    <row r="133" spans="1:18" s="424" customFormat="1" ht="15" customHeight="1">
      <c r="A133" s="415" t="s">
        <v>213</v>
      </c>
      <c r="B133" s="416"/>
      <c r="C133" s="436">
        <v>4430</v>
      </c>
      <c r="D133" s="233" t="s">
        <v>105</v>
      </c>
      <c r="E133" s="435">
        <v>15000</v>
      </c>
      <c r="F133" s="435">
        <v>18500</v>
      </c>
      <c r="G133" s="434">
        <f>I133+Q133</f>
        <v>18253.5</v>
      </c>
      <c r="H133" s="438">
        <f t="shared" ref="H133:H134" si="32">G133/F133*100</f>
        <v>98.667567567567573</v>
      </c>
      <c r="I133" s="434">
        <f>SUM(J133:P133)</f>
        <v>18253.5</v>
      </c>
      <c r="J133" s="435"/>
      <c r="K133" s="435">
        <v>18253.5</v>
      </c>
      <c r="L133" s="435"/>
      <c r="M133" s="435"/>
      <c r="N133" s="440"/>
      <c r="O133" s="440"/>
      <c r="P133" s="440"/>
      <c r="Q133" s="441"/>
      <c r="R133" s="440"/>
    </row>
    <row r="134" spans="1:18" s="424" customFormat="1" ht="21" customHeight="1">
      <c r="A134" s="415"/>
      <c r="B134" s="416"/>
      <c r="C134" s="436">
        <v>4440</v>
      </c>
      <c r="D134" s="233" t="s">
        <v>116</v>
      </c>
      <c r="E134" s="435">
        <v>2014</v>
      </c>
      <c r="F134" s="435">
        <v>2152</v>
      </c>
      <c r="G134" s="434">
        <f>I134+Q134</f>
        <v>2151.39</v>
      </c>
      <c r="H134" s="438">
        <f t="shared" si="32"/>
        <v>99.971654275092931</v>
      </c>
      <c r="I134" s="434">
        <f>SUM(J134:P134)</f>
        <v>2151.39</v>
      </c>
      <c r="J134" s="435"/>
      <c r="K134" s="435">
        <v>2151.39</v>
      </c>
      <c r="L134" s="435"/>
      <c r="M134" s="435"/>
      <c r="N134" s="440"/>
      <c r="O134" s="440"/>
      <c r="P134" s="440"/>
      <c r="Q134" s="441"/>
      <c r="R134" s="440"/>
    </row>
    <row r="135" spans="1:18" s="424" customFormat="1" ht="21" customHeight="1">
      <c r="A135" s="415"/>
      <c r="B135" s="416"/>
      <c r="C135" s="436">
        <v>6060</v>
      </c>
      <c r="D135" s="233" t="s">
        <v>203</v>
      </c>
      <c r="E135" s="435">
        <v>50000</v>
      </c>
      <c r="F135" s="435"/>
      <c r="G135" s="434"/>
      <c r="H135" s="438"/>
      <c r="I135" s="434"/>
      <c r="J135" s="435"/>
      <c r="K135" s="435"/>
      <c r="L135" s="435"/>
      <c r="M135" s="435"/>
      <c r="N135" s="440"/>
      <c r="O135" s="440"/>
      <c r="P135" s="440"/>
      <c r="Q135" s="435"/>
      <c r="R135" s="440"/>
    </row>
    <row r="136" spans="1:18" s="424" customFormat="1" ht="15" customHeight="1">
      <c r="A136" s="415"/>
      <c r="B136" s="416">
        <v>75421</v>
      </c>
      <c r="C136" s="436"/>
      <c r="D136" s="233" t="s">
        <v>296</v>
      </c>
      <c r="E136" s="435"/>
      <c r="F136" s="435">
        <f>F137</f>
        <v>30000</v>
      </c>
      <c r="G136" s="434">
        <f>I136+Q136</f>
        <v>29376</v>
      </c>
      <c r="H136" s="438">
        <f t="shared" ref="H136" si="33">G136/F136*100</f>
        <v>97.92</v>
      </c>
      <c r="I136" s="434">
        <f>SUM(J136:P136)</f>
        <v>29376</v>
      </c>
      <c r="J136" s="435"/>
      <c r="K136" s="435">
        <f>K137</f>
        <v>29376</v>
      </c>
      <c r="L136" s="435"/>
      <c r="M136" s="435"/>
      <c r="N136" s="435"/>
      <c r="O136" s="440"/>
      <c r="P136" s="448"/>
      <c r="Q136" s="441"/>
      <c r="R136" s="440"/>
    </row>
    <row r="137" spans="1:18" s="424" customFormat="1" ht="15" customHeight="1">
      <c r="A137" s="415"/>
      <c r="B137" s="416"/>
      <c r="C137" s="436">
        <v>4300</v>
      </c>
      <c r="D137" s="233" t="s">
        <v>104</v>
      </c>
      <c r="E137" s="435"/>
      <c r="F137" s="435">
        <v>30000</v>
      </c>
      <c r="G137" s="434">
        <f t="shared" ref="G137" si="34">I137+Q137</f>
        <v>29376</v>
      </c>
      <c r="H137" s="438">
        <f t="shared" ref="H137" si="35">G137/F137*100</f>
        <v>97.92</v>
      </c>
      <c r="I137" s="434">
        <f t="shared" ref="I137" si="36">SUM(J137:P137)</f>
        <v>29376</v>
      </c>
      <c r="J137" s="435"/>
      <c r="K137" s="435">
        <v>29376</v>
      </c>
      <c r="L137" s="435"/>
      <c r="M137" s="435"/>
      <c r="N137" s="435"/>
      <c r="O137" s="440"/>
      <c r="P137" s="448"/>
      <c r="Q137" s="441"/>
      <c r="R137" s="440"/>
    </row>
    <row r="138" spans="1:18" s="424" customFormat="1" ht="16.2" customHeight="1">
      <c r="A138" s="415">
        <v>757</v>
      </c>
      <c r="B138" s="427"/>
      <c r="C138" s="427"/>
      <c r="D138" s="459" t="s">
        <v>94</v>
      </c>
      <c r="E138" s="460">
        <f>E139</f>
        <v>40000</v>
      </c>
      <c r="F138" s="460">
        <f>F139</f>
        <v>10000</v>
      </c>
      <c r="G138" s="430">
        <f>I138+Q138</f>
        <v>7701.76</v>
      </c>
      <c r="H138" s="429">
        <f t="shared" ref="H138:H142" si="37">G138/F138*100</f>
        <v>77.017600000000002</v>
      </c>
      <c r="I138" s="430">
        <f>SUM(J138:P138)</f>
        <v>7701.76</v>
      </c>
      <c r="J138" s="428"/>
      <c r="K138" s="428"/>
      <c r="L138" s="428"/>
      <c r="M138" s="428"/>
      <c r="N138" s="449"/>
      <c r="O138" s="449"/>
      <c r="P138" s="428">
        <f>P139</f>
        <v>7701.76</v>
      </c>
      <c r="Q138" s="449"/>
      <c r="R138" s="449"/>
    </row>
    <row r="139" spans="1:18" s="424" customFormat="1" ht="22.2" customHeight="1">
      <c r="A139" s="450"/>
      <c r="B139" s="444">
        <v>75702</v>
      </c>
      <c r="C139" s="444"/>
      <c r="D139" s="461" t="s">
        <v>214</v>
      </c>
      <c r="E139" s="462">
        <f>E140</f>
        <v>40000</v>
      </c>
      <c r="F139" s="462">
        <f>F140</f>
        <v>10000</v>
      </c>
      <c r="G139" s="462">
        <f>G140</f>
        <v>7701.76</v>
      </c>
      <c r="H139" s="438">
        <f t="shared" si="37"/>
        <v>77.017600000000002</v>
      </c>
      <c r="I139" s="462">
        <f>I140</f>
        <v>7701.76</v>
      </c>
      <c r="J139" s="439"/>
      <c r="K139" s="439"/>
      <c r="L139" s="439"/>
      <c r="M139" s="439"/>
      <c r="N139" s="440"/>
      <c r="O139" s="440"/>
      <c r="P139" s="435">
        <f>P140</f>
        <v>7701.76</v>
      </c>
      <c r="Q139" s="440"/>
      <c r="R139" s="440"/>
    </row>
    <row r="140" spans="1:18" s="424" customFormat="1" ht="41.4" customHeight="1">
      <c r="A140" s="450"/>
      <c r="B140" s="444"/>
      <c r="C140" s="436">
        <v>8110</v>
      </c>
      <c r="D140" s="233" t="s">
        <v>215</v>
      </c>
      <c r="E140" s="435">
        <v>40000</v>
      </c>
      <c r="F140" s="435">
        <v>10000</v>
      </c>
      <c r="G140" s="434">
        <f>I140+Q140</f>
        <v>7701.76</v>
      </c>
      <c r="H140" s="438">
        <f t="shared" si="37"/>
        <v>77.017600000000002</v>
      </c>
      <c r="I140" s="434">
        <f>SUM(J140:P140)</f>
        <v>7701.76</v>
      </c>
      <c r="J140" s="439"/>
      <c r="K140" s="439"/>
      <c r="L140" s="439"/>
      <c r="M140" s="439"/>
      <c r="N140" s="440"/>
      <c r="O140" s="440"/>
      <c r="P140" s="435">
        <v>7701.76</v>
      </c>
      <c r="Q140" s="440"/>
      <c r="R140" s="440"/>
    </row>
    <row r="141" spans="1:18" s="424" customFormat="1" ht="16.2" customHeight="1">
      <c r="A141" s="415">
        <v>758</v>
      </c>
      <c r="B141" s="427"/>
      <c r="C141" s="427"/>
      <c r="D141" s="134" t="s">
        <v>43</v>
      </c>
      <c r="E141" s="460">
        <f>E142+E144</f>
        <v>154800</v>
      </c>
      <c r="F141" s="460">
        <f>F142+F144</f>
        <v>54800</v>
      </c>
      <c r="G141" s="430">
        <f>G142</f>
        <v>4800</v>
      </c>
      <c r="H141" s="429">
        <f t="shared" si="37"/>
        <v>8.7591240875912408</v>
      </c>
      <c r="I141" s="463">
        <f>SUM(J141:P141)</f>
        <v>4800</v>
      </c>
      <c r="J141" s="430"/>
      <c r="K141" s="430">
        <f>K142</f>
        <v>4800</v>
      </c>
      <c r="L141" s="430"/>
      <c r="M141" s="430"/>
      <c r="N141" s="449"/>
      <c r="O141" s="449"/>
      <c r="P141" s="449"/>
      <c r="Q141" s="449"/>
      <c r="R141" s="449"/>
    </row>
    <row r="142" spans="1:18" s="424" customFormat="1" ht="15" customHeight="1">
      <c r="A142" s="415"/>
      <c r="B142" s="444">
        <v>75814</v>
      </c>
      <c r="C142" s="444"/>
      <c r="D142" s="59" t="s">
        <v>47</v>
      </c>
      <c r="E142" s="437">
        <f>SUM(E143:E143)</f>
        <v>4800</v>
      </c>
      <c r="F142" s="437">
        <f>SUM(F143:F143)</f>
        <v>4800</v>
      </c>
      <c r="G142" s="434">
        <f>I142+Q142</f>
        <v>4800</v>
      </c>
      <c r="H142" s="438">
        <f t="shared" si="37"/>
        <v>100</v>
      </c>
      <c r="I142" s="437">
        <f>SUM(I143:I143)</f>
        <v>4800</v>
      </c>
      <c r="J142" s="435"/>
      <c r="K142" s="435">
        <f>K143</f>
        <v>4800</v>
      </c>
      <c r="L142" s="435"/>
      <c r="M142" s="435"/>
      <c r="N142" s="440"/>
      <c r="O142" s="440"/>
      <c r="P142" s="440"/>
      <c r="Q142" s="440"/>
      <c r="R142" s="440"/>
    </row>
    <row r="143" spans="1:18" s="424" customFormat="1" ht="13.95" customHeight="1">
      <c r="A143" s="415"/>
      <c r="B143" s="444"/>
      <c r="C143" s="436">
        <v>4300</v>
      </c>
      <c r="D143" s="233" t="s">
        <v>104</v>
      </c>
      <c r="E143" s="435">
        <v>4800</v>
      </c>
      <c r="F143" s="435">
        <v>4800</v>
      </c>
      <c r="G143" s="434">
        <f>I143+Q143</f>
        <v>4800</v>
      </c>
      <c r="H143" s="438">
        <f>G143/F143*100</f>
        <v>100</v>
      </c>
      <c r="I143" s="434">
        <f>SUM(J143:P143)</f>
        <v>4800</v>
      </c>
      <c r="J143" s="435"/>
      <c r="K143" s="435">
        <v>4800</v>
      </c>
      <c r="L143" s="435"/>
      <c r="M143" s="435"/>
      <c r="N143" s="440"/>
      <c r="O143" s="440"/>
      <c r="P143" s="440"/>
      <c r="Q143" s="440"/>
      <c r="R143" s="440"/>
    </row>
    <row r="144" spans="1:18" s="424" customFormat="1" ht="15" customHeight="1">
      <c r="A144" s="415"/>
      <c r="B144" s="444">
        <v>75818</v>
      </c>
      <c r="C144" s="436"/>
      <c r="D144" s="233" t="s">
        <v>216</v>
      </c>
      <c r="E144" s="435">
        <f>E145</f>
        <v>150000</v>
      </c>
      <c r="F144" s="435">
        <f>F145</f>
        <v>50000</v>
      </c>
      <c r="G144" s="434"/>
      <c r="H144" s="438"/>
      <c r="I144" s="434"/>
      <c r="J144" s="435"/>
      <c r="K144" s="435"/>
      <c r="L144" s="435"/>
      <c r="M144" s="435"/>
      <c r="N144" s="440"/>
      <c r="O144" s="440"/>
      <c r="P144" s="440"/>
      <c r="Q144" s="440"/>
      <c r="R144" s="440"/>
    </row>
    <row r="145" spans="1:18" s="424" customFormat="1" ht="13.95" customHeight="1">
      <c r="A145" s="415"/>
      <c r="B145" s="444"/>
      <c r="C145" s="436">
        <v>4810</v>
      </c>
      <c r="D145" s="233" t="s">
        <v>217</v>
      </c>
      <c r="E145" s="435">
        <v>150000</v>
      </c>
      <c r="F145" s="435">
        <v>50000</v>
      </c>
      <c r="G145" s="434"/>
      <c r="H145" s="438"/>
      <c r="I145" s="434"/>
      <c r="J145" s="435"/>
      <c r="K145" s="435"/>
      <c r="L145" s="435"/>
      <c r="M145" s="435"/>
      <c r="N145" s="440"/>
      <c r="O145" s="440"/>
      <c r="P145" s="440"/>
      <c r="Q145" s="440"/>
      <c r="R145" s="440"/>
    </row>
    <row r="146" spans="1:18" s="424" customFormat="1" ht="16.2" customHeight="1">
      <c r="A146" s="415">
        <v>801</v>
      </c>
      <c r="B146" s="427"/>
      <c r="C146" s="427"/>
      <c r="D146" s="134" t="s">
        <v>48</v>
      </c>
      <c r="E146" s="464">
        <f>E147+E172+E180+E195+E209+E225+E227+E229+E236+E240</f>
        <v>8943800</v>
      </c>
      <c r="F146" s="464">
        <f>F147+F172+F180+F195+F209+F225+F227+F229+F236+F240</f>
        <v>8826605</v>
      </c>
      <c r="G146" s="464">
        <f>G147+G172+G180+G195+G209+G225+G227+G229+G236+G240</f>
        <v>7850703.4500000002</v>
      </c>
      <c r="H146" s="429">
        <f t="shared" ref="H146:H147" si="38">G146/F146*100</f>
        <v>88.943636313169108</v>
      </c>
      <c r="I146" s="430">
        <f>SUM(J146:P146)</f>
        <v>7044045.459999999</v>
      </c>
      <c r="J146" s="464">
        <f>J147+J172+J180+J195+J209+J225+J227+J229+J236+J240</f>
        <v>5123572.51</v>
      </c>
      <c r="K146" s="464">
        <f>K147+K172+K180+K195+K209+K225+K227+K229+K236+K240</f>
        <v>1622846.6099999999</v>
      </c>
      <c r="L146" s="464"/>
      <c r="M146" s="464">
        <f>M147+M172+M180+M195+M209+M225+M227+M229+M236+M240</f>
        <v>297626.34000000003</v>
      </c>
      <c r="N146" s="464"/>
      <c r="O146" s="464"/>
      <c r="P146" s="464"/>
      <c r="Q146" s="464">
        <f>Q147+Q172+Q180+Q195+Q209+Q225+Q227+Q229+Q236+Q240</f>
        <v>806657.99</v>
      </c>
      <c r="R146" s="464"/>
    </row>
    <row r="147" spans="1:18" s="424" customFormat="1" ht="15.6" customHeight="1">
      <c r="A147" s="415"/>
      <c r="B147" s="444">
        <v>80101</v>
      </c>
      <c r="C147" s="444"/>
      <c r="D147" s="59" t="s">
        <v>49</v>
      </c>
      <c r="E147" s="437">
        <f>SUM(E148:E171)</f>
        <v>5282357</v>
      </c>
      <c r="F147" s="437">
        <f>SUM(F148:F171)</f>
        <v>4835657</v>
      </c>
      <c r="G147" s="437">
        <f>SUM(G148:G171)</f>
        <v>4432879.33</v>
      </c>
      <c r="H147" s="438">
        <f t="shared" si="38"/>
        <v>91.67067329217106</v>
      </c>
      <c r="I147" s="437">
        <f>SUM(I148:I171)</f>
        <v>3626221.3400000003</v>
      </c>
      <c r="J147" s="437">
        <f>SUM(J148:J171)</f>
        <v>2774163.7199999997</v>
      </c>
      <c r="K147" s="437">
        <f>SUM(K148:K171)</f>
        <v>693182.2699999999</v>
      </c>
      <c r="L147" s="437"/>
      <c r="M147" s="437">
        <f>SUM(M148:M171)</f>
        <v>158875.35</v>
      </c>
      <c r="N147" s="437"/>
      <c r="O147" s="440"/>
      <c r="P147" s="440"/>
      <c r="Q147" s="437">
        <f>SUM(Q148:Q171)</f>
        <v>806657.99</v>
      </c>
      <c r="R147" s="437"/>
    </row>
    <row r="148" spans="1:18" s="424" customFormat="1" ht="21" customHeight="1">
      <c r="A148" s="415"/>
      <c r="B148" s="444"/>
      <c r="C148" s="436">
        <v>3020</v>
      </c>
      <c r="D148" s="233" t="s">
        <v>206</v>
      </c>
      <c r="E148" s="435">
        <v>171240</v>
      </c>
      <c r="F148" s="435">
        <v>171240</v>
      </c>
      <c r="G148" s="434">
        <f>I148+Q148</f>
        <v>158875.35</v>
      </c>
      <c r="H148" s="438">
        <f>G148/F148*100</f>
        <v>92.779344779257187</v>
      </c>
      <c r="I148" s="434">
        <f>SUM(J148:P148)</f>
        <v>158875.35</v>
      </c>
      <c r="J148" s="435"/>
      <c r="K148" s="435"/>
      <c r="L148" s="435"/>
      <c r="M148" s="435">
        <v>158875.35</v>
      </c>
      <c r="N148" s="440"/>
      <c r="O148" s="440"/>
      <c r="P148" s="440"/>
      <c r="Q148" s="441"/>
      <c r="R148" s="440"/>
    </row>
    <row r="149" spans="1:18" s="424" customFormat="1" ht="13.95" customHeight="1">
      <c r="A149" s="415"/>
      <c r="B149" s="444"/>
      <c r="C149" s="436">
        <v>4010</v>
      </c>
      <c r="D149" s="233" t="s">
        <v>106</v>
      </c>
      <c r="E149" s="435">
        <v>2298741</v>
      </c>
      <c r="F149" s="435">
        <v>2303642</v>
      </c>
      <c r="G149" s="434">
        <f t="shared" ref="G149:G163" si="39">I149+Q149</f>
        <v>2145898.94</v>
      </c>
      <c r="H149" s="438">
        <f t="shared" ref="H149:H163" si="40">G149/F149*100</f>
        <v>93.152449035049713</v>
      </c>
      <c r="I149" s="434">
        <f t="shared" ref="I149:I163" si="41">SUM(J149:P149)</f>
        <v>2145898.94</v>
      </c>
      <c r="J149" s="435">
        <v>2145898.94</v>
      </c>
      <c r="K149" s="435"/>
      <c r="L149" s="435"/>
      <c r="M149" s="435"/>
      <c r="N149" s="440"/>
      <c r="O149" s="440"/>
      <c r="P149" s="440"/>
      <c r="Q149" s="441"/>
      <c r="R149" s="440"/>
    </row>
    <row r="150" spans="1:18" s="424" customFormat="1" ht="13.95" customHeight="1">
      <c r="A150" s="415"/>
      <c r="B150" s="444"/>
      <c r="C150" s="436">
        <v>4040</v>
      </c>
      <c r="D150" s="233" t="s">
        <v>107</v>
      </c>
      <c r="E150" s="435">
        <v>188880</v>
      </c>
      <c r="F150" s="435">
        <v>173107</v>
      </c>
      <c r="G150" s="434">
        <f t="shared" si="39"/>
        <v>173106.04</v>
      </c>
      <c r="H150" s="438">
        <f t="shared" si="40"/>
        <v>99.999445429705332</v>
      </c>
      <c r="I150" s="434">
        <f t="shared" si="41"/>
        <v>173106.04</v>
      </c>
      <c r="J150" s="435">
        <v>173106.04</v>
      </c>
      <c r="K150" s="435"/>
      <c r="L150" s="435"/>
      <c r="M150" s="435"/>
      <c r="N150" s="440"/>
      <c r="O150" s="440"/>
      <c r="P150" s="440"/>
      <c r="Q150" s="441"/>
      <c r="R150" s="440"/>
    </row>
    <row r="151" spans="1:18" s="424" customFormat="1" ht="13.95" customHeight="1">
      <c r="A151" s="415"/>
      <c r="B151" s="444"/>
      <c r="C151" s="436">
        <v>4110</v>
      </c>
      <c r="D151" s="233" t="s">
        <v>108</v>
      </c>
      <c r="E151" s="435">
        <v>443867</v>
      </c>
      <c r="F151" s="435">
        <v>443867</v>
      </c>
      <c r="G151" s="434">
        <f t="shared" si="39"/>
        <v>411190.99</v>
      </c>
      <c r="H151" s="438">
        <f t="shared" si="40"/>
        <v>92.638333104285735</v>
      </c>
      <c r="I151" s="434">
        <f t="shared" si="41"/>
        <v>411190.99</v>
      </c>
      <c r="J151" s="435">
        <v>411190.99</v>
      </c>
      <c r="K151" s="435"/>
      <c r="L151" s="435"/>
      <c r="M151" s="435"/>
      <c r="N151" s="440"/>
      <c r="O151" s="440"/>
      <c r="P151" s="440"/>
      <c r="Q151" s="441"/>
      <c r="R151" s="440"/>
    </row>
    <row r="152" spans="1:18" s="424" customFormat="1" ht="13.95" customHeight="1">
      <c r="A152" s="415"/>
      <c r="B152" s="444"/>
      <c r="C152" s="436">
        <v>4120</v>
      </c>
      <c r="D152" s="233" t="s">
        <v>109</v>
      </c>
      <c r="E152" s="435">
        <v>63562</v>
      </c>
      <c r="F152" s="435">
        <v>63562</v>
      </c>
      <c r="G152" s="434">
        <f t="shared" si="39"/>
        <v>43967.75</v>
      </c>
      <c r="H152" s="438">
        <f t="shared" si="40"/>
        <v>69.173012177086932</v>
      </c>
      <c r="I152" s="434">
        <f t="shared" si="41"/>
        <v>43967.75</v>
      </c>
      <c r="J152" s="435">
        <v>43967.75</v>
      </c>
      <c r="K152" s="435"/>
      <c r="L152" s="435"/>
      <c r="M152" s="435"/>
      <c r="N152" s="440"/>
      <c r="O152" s="440"/>
      <c r="P152" s="440"/>
      <c r="Q152" s="441"/>
      <c r="R152" s="440"/>
    </row>
    <row r="153" spans="1:18" s="424" customFormat="1" ht="13.95" customHeight="1">
      <c r="A153" s="415"/>
      <c r="B153" s="444"/>
      <c r="C153" s="436">
        <v>4170</v>
      </c>
      <c r="D153" s="233" t="s">
        <v>113</v>
      </c>
      <c r="E153" s="435">
        <v>7000</v>
      </c>
      <c r="F153" s="435">
        <v>7000</v>
      </c>
      <c r="G153" s="434">
        <f t="shared" si="39"/>
        <v>0</v>
      </c>
      <c r="H153" s="438">
        <f t="shared" si="40"/>
        <v>0</v>
      </c>
      <c r="I153" s="434">
        <f t="shared" si="41"/>
        <v>0</v>
      </c>
      <c r="J153" s="435"/>
      <c r="K153" s="435"/>
      <c r="L153" s="435"/>
      <c r="M153" s="435"/>
      <c r="N153" s="440"/>
      <c r="O153" s="440"/>
      <c r="P153" s="440"/>
      <c r="Q153" s="441"/>
      <c r="R153" s="440"/>
    </row>
    <row r="154" spans="1:18" s="424" customFormat="1" ht="13.95" customHeight="1">
      <c r="A154" s="415"/>
      <c r="B154" s="444"/>
      <c r="C154" s="436">
        <v>4210</v>
      </c>
      <c r="D154" s="233" t="s">
        <v>103</v>
      </c>
      <c r="E154" s="435">
        <v>191230</v>
      </c>
      <c r="F154" s="435">
        <v>276499.23</v>
      </c>
      <c r="G154" s="434">
        <f t="shared" si="39"/>
        <v>218599.61</v>
      </c>
      <c r="H154" s="438">
        <f t="shared" si="40"/>
        <v>79.05975362029038</v>
      </c>
      <c r="I154" s="434">
        <f t="shared" si="41"/>
        <v>218599.61</v>
      </c>
      <c r="J154" s="435"/>
      <c r="K154" s="435">
        <v>218599.61</v>
      </c>
      <c r="L154" s="435"/>
      <c r="M154" s="435"/>
      <c r="N154" s="440"/>
      <c r="O154" s="440"/>
      <c r="P154" s="440"/>
      <c r="Q154" s="441"/>
      <c r="R154" s="440"/>
    </row>
    <row r="155" spans="1:18" s="424" customFormat="1" ht="13.95" customHeight="1">
      <c r="A155" s="415"/>
      <c r="B155" s="444"/>
      <c r="C155" s="436">
        <v>4240</v>
      </c>
      <c r="D155" s="233" t="s">
        <v>297</v>
      </c>
      <c r="E155" s="435">
        <v>55000</v>
      </c>
      <c r="F155" s="435">
        <v>92908.77</v>
      </c>
      <c r="G155" s="434">
        <f t="shared" si="39"/>
        <v>75297.31</v>
      </c>
      <c r="H155" s="438">
        <f t="shared" si="40"/>
        <v>81.04435135671261</v>
      </c>
      <c r="I155" s="434">
        <f t="shared" si="41"/>
        <v>75297.31</v>
      </c>
      <c r="J155" s="435"/>
      <c r="K155" s="435">
        <v>75297.31</v>
      </c>
      <c r="L155" s="435"/>
      <c r="M155" s="435"/>
      <c r="N155" s="440"/>
      <c r="O155" s="440"/>
      <c r="P155" s="440"/>
      <c r="Q155" s="441"/>
      <c r="R155" s="440"/>
    </row>
    <row r="156" spans="1:18" s="424" customFormat="1" ht="13.95" customHeight="1">
      <c r="A156" s="415"/>
      <c r="B156" s="444"/>
      <c r="C156" s="436">
        <v>4260</v>
      </c>
      <c r="D156" s="233" t="s">
        <v>208</v>
      </c>
      <c r="E156" s="435">
        <v>157000</v>
      </c>
      <c r="F156" s="435">
        <v>127000</v>
      </c>
      <c r="G156" s="434">
        <f t="shared" si="39"/>
        <v>95564.06</v>
      </c>
      <c r="H156" s="438">
        <f t="shared" si="40"/>
        <v>75.247291338582684</v>
      </c>
      <c r="I156" s="434">
        <f t="shared" si="41"/>
        <v>95564.06</v>
      </c>
      <c r="J156" s="435"/>
      <c r="K156" s="435">
        <v>95564.06</v>
      </c>
      <c r="L156" s="435"/>
      <c r="M156" s="435"/>
      <c r="N156" s="440"/>
      <c r="O156" s="440"/>
      <c r="P156" s="440"/>
      <c r="Q156" s="441"/>
      <c r="R156" s="440"/>
    </row>
    <row r="157" spans="1:18" s="424" customFormat="1" ht="13.95" customHeight="1">
      <c r="A157" s="415"/>
      <c r="B157" s="444"/>
      <c r="C157" s="436">
        <v>4270</v>
      </c>
      <c r="D157" s="233" t="s">
        <v>195</v>
      </c>
      <c r="E157" s="435">
        <v>140000</v>
      </c>
      <c r="F157" s="435">
        <v>120000</v>
      </c>
      <c r="G157" s="434">
        <f t="shared" si="39"/>
        <v>83899.05</v>
      </c>
      <c r="H157" s="438">
        <f t="shared" si="40"/>
        <v>69.915875</v>
      </c>
      <c r="I157" s="434">
        <f t="shared" si="41"/>
        <v>83899.05</v>
      </c>
      <c r="J157" s="435"/>
      <c r="K157" s="435">
        <v>83899.05</v>
      </c>
      <c r="L157" s="435"/>
      <c r="M157" s="435"/>
      <c r="N157" s="440"/>
      <c r="O157" s="440"/>
      <c r="P157" s="440"/>
      <c r="Q157" s="441"/>
      <c r="R157" s="440"/>
    </row>
    <row r="158" spans="1:18" s="424" customFormat="1" ht="13.95" customHeight="1">
      <c r="A158" s="415"/>
      <c r="B158" s="444"/>
      <c r="C158" s="436">
        <v>4280</v>
      </c>
      <c r="D158" s="233" t="s">
        <v>212</v>
      </c>
      <c r="E158" s="435">
        <v>5000</v>
      </c>
      <c r="F158" s="435">
        <v>5000</v>
      </c>
      <c r="G158" s="434">
        <f t="shared" si="39"/>
        <v>2890</v>
      </c>
      <c r="H158" s="438">
        <f t="shared" si="40"/>
        <v>57.8</v>
      </c>
      <c r="I158" s="434">
        <f t="shared" si="41"/>
        <v>2890</v>
      </c>
      <c r="J158" s="435"/>
      <c r="K158" s="435">
        <v>2890</v>
      </c>
      <c r="L158" s="435"/>
      <c r="M158" s="435"/>
      <c r="N158" s="440"/>
      <c r="O158" s="440"/>
      <c r="P158" s="440"/>
      <c r="Q158" s="441"/>
      <c r="R158" s="440"/>
    </row>
    <row r="159" spans="1:18" s="424" customFormat="1" ht="13.95" customHeight="1">
      <c r="A159" s="415"/>
      <c r="B159" s="444"/>
      <c r="C159" s="436">
        <v>4300</v>
      </c>
      <c r="D159" s="233" t="s">
        <v>104</v>
      </c>
      <c r="E159" s="435">
        <v>65000</v>
      </c>
      <c r="F159" s="435">
        <v>99414</v>
      </c>
      <c r="G159" s="434">
        <f t="shared" si="39"/>
        <v>84248.59</v>
      </c>
      <c r="H159" s="438">
        <f t="shared" si="40"/>
        <v>84.745196853561865</v>
      </c>
      <c r="I159" s="434">
        <f t="shared" si="41"/>
        <v>84248.59</v>
      </c>
      <c r="J159" s="435"/>
      <c r="K159" s="435">
        <v>84248.59</v>
      </c>
      <c r="L159" s="435"/>
      <c r="M159" s="435"/>
      <c r="N159" s="440"/>
      <c r="O159" s="440"/>
      <c r="P159" s="440"/>
      <c r="Q159" s="441"/>
      <c r="R159" s="440"/>
    </row>
    <row r="160" spans="1:18" s="424" customFormat="1" ht="22.95" customHeight="1">
      <c r="A160" s="415"/>
      <c r="B160" s="444"/>
      <c r="C160" s="436">
        <v>4360</v>
      </c>
      <c r="D160" s="233" t="s">
        <v>260</v>
      </c>
      <c r="E160" s="435">
        <v>7800</v>
      </c>
      <c r="F160" s="435">
        <v>7800</v>
      </c>
      <c r="G160" s="434">
        <f t="shared" si="39"/>
        <v>4612.47</v>
      </c>
      <c r="H160" s="438">
        <f t="shared" si="40"/>
        <v>59.134230769230776</v>
      </c>
      <c r="I160" s="434">
        <f t="shared" si="41"/>
        <v>4612.47</v>
      </c>
      <c r="J160" s="435"/>
      <c r="K160" s="435">
        <v>4612.47</v>
      </c>
      <c r="L160" s="435"/>
      <c r="M160" s="435"/>
      <c r="N160" s="440"/>
      <c r="O160" s="440"/>
      <c r="P160" s="440"/>
      <c r="Q160" s="441"/>
      <c r="R160" s="440"/>
    </row>
    <row r="161" spans="1:18" s="424" customFormat="1" ht="13.95" customHeight="1">
      <c r="A161" s="415"/>
      <c r="B161" s="444"/>
      <c r="C161" s="436">
        <v>4410</v>
      </c>
      <c r="D161" s="233" t="s">
        <v>110</v>
      </c>
      <c r="E161" s="435">
        <v>3100</v>
      </c>
      <c r="F161" s="435">
        <v>3100</v>
      </c>
      <c r="G161" s="434">
        <f t="shared" si="39"/>
        <v>2244.9899999999998</v>
      </c>
      <c r="H161" s="438">
        <f t="shared" si="40"/>
        <v>72.419032258064505</v>
      </c>
      <c r="I161" s="434">
        <f t="shared" si="41"/>
        <v>2244.9899999999998</v>
      </c>
      <c r="J161" s="435"/>
      <c r="K161" s="435">
        <v>2244.9899999999998</v>
      </c>
      <c r="L161" s="435"/>
      <c r="M161" s="435"/>
      <c r="N161" s="440"/>
      <c r="O161" s="440"/>
      <c r="P161" s="440"/>
      <c r="Q161" s="441"/>
      <c r="R161" s="440"/>
    </row>
    <row r="162" spans="1:18" s="424" customFormat="1" ht="13.95" customHeight="1">
      <c r="A162" s="415"/>
      <c r="B162" s="444"/>
      <c r="C162" s="436">
        <v>4430</v>
      </c>
      <c r="D162" s="233" t="s">
        <v>105</v>
      </c>
      <c r="E162" s="435">
        <v>10000</v>
      </c>
      <c r="F162" s="435">
        <v>10000</v>
      </c>
      <c r="G162" s="434">
        <f t="shared" si="39"/>
        <v>5811.21</v>
      </c>
      <c r="H162" s="438">
        <f t="shared" si="40"/>
        <v>58.112099999999998</v>
      </c>
      <c r="I162" s="434">
        <f t="shared" si="41"/>
        <v>5811.21</v>
      </c>
      <c r="J162" s="435"/>
      <c r="K162" s="435">
        <v>5811.21</v>
      </c>
      <c r="L162" s="435"/>
      <c r="M162" s="435"/>
      <c r="N162" s="440"/>
      <c r="O162" s="440"/>
      <c r="P162" s="440"/>
      <c r="Q162" s="441"/>
      <c r="R162" s="440"/>
    </row>
    <row r="163" spans="1:18" s="424" customFormat="1" ht="21" customHeight="1">
      <c r="A163" s="415"/>
      <c r="B163" s="444"/>
      <c r="C163" s="436">
        <v>4440</v>
      </c>
      <c r="D163" s="233" t="s">
        <v>116</v>
      </c>
      <c r="E163" s="435">
        <v>118437</v>
      </c>
      <c r="F163" s="435">
        <v>120017</v>
      </c>
      <c r="G163" s="434">
        <f t="shared" si="39"/>
        <v>120014.98</v>
      </c>
      <c r="H163" s="438">
        <f t="shared" si="40"/>
        <v>99.998316905105114</v>
      </c>
      <c r="I163" s="434">
        <f t="shared" si="41"/>
        <v>120014.98</v>
      </c>
      <c r="J163" s="435"/>
      <c r="K163" s="435">
        <v>120014.98</v>
      </c>
      <c r="L163" s="435"/>
      <c r="M163" s="435"/>
      <c r="N163" s="440"/>
      <c r="O163" s="440"/>
      <c r="P163" s="440"/>
      <c r="Q163" s="441"/>
      <c r="R163" s="440"/>
    </row>
    <row r="164" spans="1:18" s="424" customFormat="1" ht="22.8" customHeight="1">
      <c r="A164" s="415"/>
      <c r="B164" s="444"/>
      <c r="C164" s="436">
        <v>4700</v>
      </c>
      <c r="D164" s="233" t="s">
        <v>111</v>
      </c>
      <c r="E164" s="435">
        <v>1500</v>
      </c>
      <c r="F164" s="435">
        <v>1500</v>
      </c>
      <c r="G164" s="434"/>
      <c r="H164" s="438"/>
      <c r="I164" s="434"/>
      <c r="J164" s="435"/>
      <c r="K164" s="435"/>
      <c r="L164" s="435"/>
      <c r="M164" s="435"/>
      <c r="N164" s="440"/>
      <c r="O164" s="440"/>
      <c r="P164" s="440"/>
      <c r="Q164" s="441"/>
      <c r="R164" s="440"/>
    </row>
    <row r="165" spans="1:18" s="424" customFormat="1" ht="13.95" customHeight="1">
      <c r="A165" s="1015" t="s">
        <v>2</v>
      </c>
      <c r="B165" s="1016"/>
      <c r="C165" s="1032"/>
      <c r="D165" s="1033" t="s">
        <v>85</v>
      </c>
      <c r="E165" s="1021" t="s">
        <v>181</v>
      </c>
      <c r="F165" s="1024" t="s">
        <v>182</v>
      </c>
      <c r="G165" s="1005" t="s">
        <v>6</v>
      </c>
      <c r="H165" s="1034" t="s">
        <v>183</v>
      </c>
      <c r="I165" s="1005" t="s">
        <v>184</v>
      </c>
      <c r="J165" s="1005"/>
      <c r="K165" s="1005"/>
      <c r="L165" s="1005"/>
      <c r="M165" s="1005"/>
      <c r="N165" s="1005"/>
      <c r="O165" s="1005"/>
      <c r="P165" s="1005"/>
      <c r="Q165" s="1005"/>
      <c r="R165" s="1005"/>
    </row>
    <row r="166" spans="1:18" s="424" customFormat="1" ht="15" customHeight="1">
      <c r="A166" s="1010" t="s">
        <v>9</v>
      </c>
      <c r="B166" s="1010" t="s">
        <v>10</v>
      </c>
      <c r="C166" s="1010" t="s">
        <v>11</v>
      </c>
      <c r="D166" s="1033"/>
      <c r="E166" s="1022"/>
      <c r="F166" s="1022"/>
      <c r="G166" s="1005"/>
      <c r="H166" s="1034"/>
      <c r="I166" s="1005" t="s">
        <v>185</v>
      </c>
      <c r="J166" s="1005" t="s">
        <v>150</v>
      </c>
      <c r="K166" s="1005"/>
      <c r="L166" s="1005"/>
      <c r="M166" s="1005"/>
      <c r="N166" s="1005"/>
      <c r="O166" s="1005"/>
      <c r="P166" s="1005"/>
      <c r="Q166" s="1005" t="s">
        <v>186</v>
      </c>
      <c r="R166" s="1005" t="s">
        <v>150</v>
      </c>
    </row>
    <row r="167" spans="1:18" s="424" customFormat="1" ht="11.25" customHeight="1">
      <c r="A167" s="1010"/>
      <c r="B167" s="1010"/>
      <c r="C167" s="1010"/>
      <c r="D167" s="1033"/>
      <c r="E167" s="1022"/>
      <c r="F167" s="1022"/>
      <c r="G167" s="1005"/>
      <c r="H167" s="1034"/>
      <c r="I167" s="1005"/>
      <c r="J167" s="1005"/>
      <c r="K167" s="1005"/>
      <c r="L167" s="1005"/>
      <c r="M167" s="1005"/>
      <c r="N167" s="1005"/>
      <c r="O167" s="1005"/>
      <c r="P167" s="1005"/>
      <c r="Q167" s="1005"/>
      <c r="R167" s="1005"/>
    </row>
    <row r="168" spans="1:18" s="424" customFormat="1" ht="11.25" customHeight="1">
      <c r="A168" s="1010"/>
      <c r="B168" s="1010"/>
      <c r="C168" s="1010"/>
      <c r="D168" s="1033"/>
      <c r="E168" s="1022"/>
      <c r="F168" s="1022"/>
      <c r="G168" s="1005"/>
      <c r="H168" s="1034"/>
      <c r="I168" s="1005"/>
      <c r="J168" s="1002" t="s">
        <v>187</v>
      </c>
      <c r="K168" s="1002" t="s">
        <v>188</v>
      </c>
      <c r="L168" s="1031" t="s">
        <v>189</v>
      </c>
      <c r="M168" s="1031" t="s">
        <v>190</v>
      </c>
      <c r="N168" s="1031" t="s">
        <v>191</v>
      </c>
      <c r="O168" s="1031" t="s">
        <v>192</v>
      </c>
      <c r="P168" s="1031" t="s">
        <v>193</v>
      </c>
      <c r="Q168" s="1005"/>
      <c r="R168" s="1005" t="s">
        <v>194</v>
      </c>
    </row>
    <row r="169" spans="1:18" s="424" customFormat="1" ht="10.95" customHeight="1">
      <c r="A169" s="1010"/>
      <c r="B169" s="1010"/>
      <c r="C169" s="1010"/>
      <c r="D169" s="1033"/>
      <c r="E169" s="1022"/>
      <c r="F169" s="1022"/>
      <c r="G169" s="1005"/>
      <c r="H169" s="1034"/>
      <c r="I169" s="1005"/>
      <c r="J169" s="1003"/>
      <c r="K169" s="1003"/>
      <c r="L169" s="1031"/>
      <c r="M169" s="1031"/>
      <c r="N169" s="1031"/>
      <c r="O169" s="1031"/>
      <c r="P169" s="1031"/>
      <c r="Q169" s="1005"/>
      <c r="R169" s="1005"/>
    </row>
    <row r="170" spans="1:18" s="424" customFormat="1" ht="54" customHeight="1">
      <c r="A170" s="1011"/>
      <c r="B170" s="1011"/>
      <c r="C170" s="1011"/>
      <c r="D170" s="1033"/>
      <c r="E170" s="1023"/>
      <c r="F170" s="1023"/>
      <c r="G170" s="1005"/>
      <c r="H170" s="1034"/>
      <c r="I170" s="1005"/>
      <c r="J170" s="1004"/>
      <c r="K170" s="1004"/>
      <c r="L170" s="1031"/>
      <c r="M170" s="1031"/>
      <c r="N170" s="1031"/>
      <c r="O170" s="1031"/>
      <c r="P170" s="1031"/>
      <c r="Q170" s="1005"/>
      <c r="R170" s="1005"/>
    </row>
    <row r="171" spans="1:18" s="424" customFormat="1" ht="15" customHeight="1">
      <c r="A171" s="415"/>
      <c r="B171" s="444"/>
      <c r="C171" s="436">
        <v>6050</v>
      </c>
      <c r="D171" s="233" t="s">
        <v>196</v>
      </c>
      <c r="E171" s="435">
        <v>1355000</v>
      </c>
      <c r="F171" s="435">
        <v>810000</v>
      </c>
      <c r="G171" s="434">
        <f t="shared" ref="G171" si="42">I171+Q171</f>
        <v>806657.99</v>
      </c>
      <c r="H171" s="438">
        <f t="shared" ref="H171" si="43">G171/F171*100</f>
        <v>99.587406172839508</v>
      </c>
      <c r="I171" s="434"/>
      <c r="J171" s="435"/>
      <c r="K171" s="435"/>
      <c r="L171" s="435"/>
      <c r="M171" s="435"/>
      <c r="N171" s="440"/>
      <c r="O171" s="440"/>
      <c r="P171" s="440"/>
      <c r="Q171" s="435">
        <v>806657.99</v>
      </c>
      <c r="R171" s="440"/>
    </row>
    <row r="172" spans="1:18" s="424" customFormat="1" ht="21" customHeight="1">
      <c r="A172" s="415"/>
      <c r="B172" s="444">
        <v>80103</v>
      </c>
      <c r="C172" s="444"/>
      <c r="D172" s="59" t="s">
        <v>218</v>
      </c>
      <c r="E172" s="437">
        <f>SUM(E173:E179)</f>
        <v>273090</v>
      </c>
      <c r="F172" s="437">
        <f>SUM(F173:F179)</f>
        <v>383406</v>
      </c>
      <c r="G172" s="437">
        <f>SUM(G173:G179)</f>
        <v>276512.3</v>
      </c>
      <c r="H172" s="438">
        <f t="shared" ref="H172:H179" si="44">G172/F172*100</f>
        <v>72.119972040082843</v>
      </c>
      <c r="I172" s="434">
        <f t="shared" ref="I172:I179" si="45">SUM(J172:P172)</f>
        <v>276512.30000000005</v>
      </c>
      <c r="J172" s="437">
        <f>SUM(J173:J179)</f>
        <v>240416.83000000002</v>
      </c>
      <c r="K172" s="437">
        <f>SUM(K173:K179)</f>
        <v>16569.45</v>
      </c>
      <c r="L172" s="437"/>
      <c r="M172" s="437">
        <f>SUM(M173:M179)</f>
        <v>19526.02</v>
      </c>
      <c r="N172" s="440"/>
      <c r="O172" s="440"/>
      <c r="P172" s="440"/>
      <c r="Q172" s="439"/>
      <c r="R172" s="440"/>
    </row>
    <row r="173" spans="1:18" s="424" customFormat="1" ht="21" customHeight="1">
      <c r="A173" s="415"/>
      <c r="B173" s="444"/>
      <c r="C173" s="436">
        <v>3020</v>
      </c>
      <c r="D173" s="233" t="s">
        <v>206</v>
      </c>
      <c r="E173" s="435">
        <v>17170</v>
      </c>
      <c r="F173" s="435">
        <v>20170</v>
      </c>
      <c r="G173" s="434">
        <f t="shared" ref="G173:G179" si="46">I173+Q173</f>
        <v>19526.02</v>
      </c>
      <c r="H173" s="438">
        <f t="shared" si="44"/>
        <v>96.807238472979677</v>
      </c>
      <c r="I173" s="434">
        <f t="shared" si="45"/>
        <v>19526.02</v>
      </c>
      <c r="J173" s="435"/>
      <c r="K173" s="435"/>
      <c r="L173" s="435"/>
      <c r="M173" s="435">
        <v>19526.02</v>
      </c>
      <c r="N173" s="440"/>
      <c r="O173" s="440"/>
      <c r="P173" s="440"/>
      <c r="Q173" s="439"/>
      <c r="R173" s="440"/>
    </row>
    <row r="174" spans="1:18" s="424" customFormat="1" ht="13.95" customHeight="1">
      <c r="A174" s="415"/>
      <c r="B174" s="444"/>
      <c r="C174" s="436">
        <v>4010</v>
      </c>
      <c r="D174" s="233" t="s">
        <v>106</v>
      </c>
      <c r="E174" s="435">
        <v>177030</v>
      </c>
      <c r="F174" s="435">
        <v>268847</v>
      </c>
      <c r="G174" s="434">
        <f t="shared" si="46"/>
        <v>183791.97</v>
      </c>
      <c r="H174" s="438">
        <f t="shared" si="44"/>
        <v>68.363035481147278</v>
      </c>
      <c r="I174" s="434">
        <f t="shared" si="45"/>
        <v>183791.97</v>
      </c>
      <c r="J174" s="435">
        <v>183791.97</v>
      </c>
      <c r="K174" s="435"/>
      <c r="L174" s="435"/>
      <c r="M174" s="435"/>
      <c r="N174" s="440"/>
      <c r="O174" s="440"/>
      <c r="P174" s="440"/>
      <c r="Q174" s="439"/>
      <c r="R174" s="440"/>
    </row>
    <row r="175" spans="1:18" s="424" customFormat="1" ht="13.95" customHeight="1">
      <c r="A175" s="415"/>
      <c r="B175" s="444"/>
      <c r="C175" s="436">
        <v>4040</v>
      </c>
      <c r="D175" s="233" t="s">
        <v>107</v>
      </c>
      <c r="E175" s="435">
        <v>14540</v>
      </c>
      <c r="F175" s="435">
        <v>15677</v>
      </c>
      <c r="G175" s="434">
        <f t="shared" si="46"/>
        <v>15676.38</v>
      </c>
      <c r="H175" s="438">
        <f t="shared" si="44"/>
        <v>99.996045161701858</v>
      </c>
      <c r="I175" s="434">
        <f t="shared" si="45"/>
        <v>15676.38</v>
      </c>
      <c r="J175" s="435">
        <v>15676.38</v>
      </c>
      <c r="K175" s="435"/>
      <c r="L175" s="435"/>
      <c r="M175" s="435"/>
      <c r="N175" s="440"/>
      <c r="O175" s="440"/>
      <c r="P175" s="440"/>
      <c r="Q175" s="439"/>
      <c r="R175" s="440"/>
    </row>
    <row r="176" spans="1:18" s="424" customFormat="1" ht="13.95" customHeight="1">
      <c r="A176" s="415"/>
      <c r="B176" s="444"/>
      <c r="C176" s="436">
        <v>4110</v>
      </c>
      <c r="D176" s="233" t="s">
        <v>108</v>
      </c>
      <c r="E176" s="435">
        <v>35710</v>
      </c>
      <c r="F176" s="435">
        <v>50534</v>
      </c>
      <c r="G176" s="434">
        <f t="shared" si="46"/>
        <v>36243.29</v>
      </c>
      <c r="H176" s="438">
        <f t="shared" si="44"/>
        <v>71.720603949815967</v>
      </c>
      <c r="I176" s="434">
        <f t="shared" si="45"/>
        <v>36243.29</v>
      </c>
      <c r="J176" s="435">
        <v>36243.29</v>
      </c>
      <c r="K176" s="435"/>
      <c r="L176" s="435"/>
      <c r="M176" s="435"/>
      <c r="N176" s="440"/>
      <c r="O176" s="440"/>
      <c r="P176" s="440"/>
      <c r="Q176" s="439"/>
      <c r="R176" s="440"/>
    </row>
    <row r="177" spans="1:18" s="424" customFormat="1" ht="13.95" customHeight="1">
      <c r="A177" s="415"/>
      <c r="B177" s="444"/>
      <c r="C177" s="436">
        <v>4120</v>
      </c>
      <c r="D177" s="233" t="s">
        <v>219</v>
      </c>
      <c r="E177" s="435">
        <v>5120</v>
      </c>
      <c r="F177" s="435">
        <v>7354</v>
      </c>
      <c r="G177" s="434">
        <f t="shared" si="46"/>
        <v>4705.1899999999996</v>
      </c>
      <c r="H177" s="438">
        <f t="shared" si="44"/>
        <v>63.981370682621694</v>
      </c>
      <c r="I177" s="434">
        <f t="shared" si="45"/>
        <v>4705.1899999999996</v>
      </c>
      <c r="J177" s="435">
        <v>4705.1899999999996</v>
      </c>
      <c r="K177" s="435"/>
      <c r="L177" s="435"/>
      <c r="M177" s="435"/>
      <c r="N177" s="440"/>
      <c r="O177" s="440"/>
      <c r="P177" s="440"/>
      <c r="Q177" s="439"/>
      <c r="R177" s="440"/>
    </row>
    <row r="178" spans="1:18" s="424" customFormat="1" ht="33.6" customHeight="1">
      <c r="A178" s="415"/>
      <c r="B178" s="444"/>
      <c r="C178" s="436">
        <v>4330</v>
      </c>
      <c r="D178" s="233" t="s">
        <v>221</v>
      </c>
      <c r="E178" s="435">
        <v>12000</v>
      </c>
      <c r="F178" s="435">
        <v>7000</v>
      </c>
      <c r="G178" s="434">
        <f t="shared" ref="G178" si="47">I178+Q178</f>
        <v>2745.88</v>
      </c>
      <c r="H178" s="438">
        <f t="shared" ref="H178" si="48">G178/F178*100</f>
        <v>39.226857142857149</v>
      </c>
      <c r="I178" s="434">
        <f t="shared" ref="I178" si="49">SUM(J178:P178)</f>
        <v>2745.88</v>
      </c>
      <c r="J178" s="435"/>
      <c r="K178" s="435">
        <v>2745.88</v>
      </c>
      <c r="L178" s="435"/>
      <c r="M178" s="435"/>
      <c r="N178" s="440"/>
      <c r="O178" s="440"/>
      <c r="P178" s="440"/>
      <c r="Q178" s="441"/>
      <c r="R178" s="440"/>
    </row>
    <row r="179" spans="1:18" s="424" customFormat="1" ht="21" customHeight="1">
      <c r="A179" s="415"/>
      <c r="B179" s="444"/>
      <c r="C179" s="436">
        <v>4440</v>
      </c>
      <c r="D179" s="233" t="s">
        <v>116</v>
      </c>
      <c r="E179" s="435">
        <v>11520</v>
      </c>
      <c r="F179" s="435">
        <v>13824</v>
      </c>
      <c r="G179" s="434">
        <f t="shared" si="46"/>
        <v>13823.57</v>
      </c>
      <c r="H179" s="438">
        <f t="shared" si="44"/>
        <v>99.996889467592581</v>
      </c>
      <c r="I179" s="434">
        <f t="shared" si="45"/>
        <v>13823.57</v>
      </c>
      <c r="J179" s="435"/>
      <c r="K179" s="435">
        <v>13823.57</v>
      </c>
      <c r="L179" s="435"/>
      <c r="M179" s="435"/>
      <c r="N179" s="440"/>
      <c r="O179" s="440"/>
      <c r="P179" s="440"/>
      <c r="Q179" s="439"/>
      <c r="R179" s="440"/>
    </row>
    <row r="180" spans="1:18" s="424" customFormat="1" ht="15.6" customHeight="1">
      <c r="A180" s="415"/>
      <c r="B180" s="444">
        <v>80104</v>
      </c>
      <c r="C180" s="444"/>
      <c r="D180" s="59" t="s">
        <v>52</v>
      </c>
      <c r="E180" s="571">
        <f>SUM(E181:E194)</f>
        <v>407443</v>
      </c>
      <c r="F180" s="571">
        <f>SUM(F181:F194)</f>
        <v>507743</v>
      </c>
      <c r="G180" s="571">
        <f>SUM(G181:G194)</f>
        <v>382033.80000000005</v>
      </c>
      <c r="H180" s="438">
        <f>G180/F180*100</f>
        <v>75.241569061513417</v>
      </c>
      <c r="I180" s="571">
        <f>SUM(I181:I194)</f>
        <v>382033.80000000005</v>
      </c>
      <c r="J180" s="571">
        <f>SUM(J181:J194)</f>
        <v>225698.86</v>
      </c>
      <c r="K180" s="571">
        <f>SUM(K181:K194)</f>
        <v>144511.34000000003</v>
      </c>
      <c r="L180" s="437"/>
      <c r="M180" s="571">
        <f>SUM(M181:M194)</f>
        <v>11823.6</v>
      </c>
      <c r="N180" s="437"/>
      <c r="O180" s="440"/>
      <c r="P180" s="440"/>
      <c r="Q180" s="437"/>
      <c r="R180" s="437"/>
    </row>
    <row r="181" spans="1:18" s="424" customFormat="1" ht="20.25" customHeight="1">
      <c r="A181" s="415"/>
      <c r="B181" s="444"/>
      <c r="C181" s="436">
        <v>3020</v>
      </c>
      <c r="D181" s="233" t="s">
        <v>206</v>
      </c>
      <c r="E181" s="435">
        <v>13400</v>
      </c>
      <c r="F181" s="435">
        <v>13400</v>
      </c>
      <c r="G181" s="434">
        <f t="shared" ref="G181:G187" si="50">I181+Q181</f>
        <v>11823.6</v>
      </c>
      <c r="H181" s="438">
        <f t="shared" ref="H181:H187" si="51">G181/F181*100</f>
        <v>88.235820895522394</v>
      </c>
      <c r="I181" s="434">
        <f t="shared" ref="I181:I187" si="52">SUM(J181:P181)</f>
        <v>11823.6</v>
      </c>
      <c r="J181" s="435"/>
      <c r="K181" s="435"/>
      <c r="L181" s="435"/>
      <c r="M181" s="435">
        <v>11823.6</v>
      </c>
      <c r="N181" s="440"/>
      <c r="O181" s="440"/>
      <c r="P181" s="440"/>
      <c r="Q181" s="441"/>
      <c r="R181" s="440"/>
    </row>
    <row r="182" spans="1:18" s="424" customFormat="1" ht="13.95" customHeight="1">
      <c r="A182" s="415"/>
      <c r="B182" s="444"/>
      <c r="C182" s="436">
        <v>4010</v>
      </c>
      <c r="D182" s="233" t="s">
        <v>106</v>
      </c>
      <c r="E182" s="435">
        <v>194200</v>
      </c>
      <c r="F182" s="435">
        <v>221903</v>
      </c>
      <c r="G182" s="434">
        <f t="shared" si="50"/>
        <v>174352.69</v>
      </c>
      <c r="H182" s="438">
        <f t="shared" si="51"/>
        <v>78.571578572619572</v>
      </c>
      <c r="I182" s="434">
        <f t="shared" si="52"/>
        <v>174352.69</v>
      </c>
      <c r="J182" s="435">
        <v>174352.69</v>
      </c>
      <c r="K182" s="435"/>
      <c r="L182" s="435"/>
      <c r="M182" s="435"/>
      <c r="N182" s="440"/>
      <c r="O182" s="440"/>
      <c r="P182" s="440"/>
      <c r="Q182" s="441"/>
      <c r="R182" s="440"/>
    </row>
    <row r="183" spans="1:18" s="424" customFormat="1" ht="13.95" customHeight="1">
      <c r="A183" s="415"/>
      <c r="B183" s="444"/>
      <c r="C183" s="436">
        <v>4040</v>
      </c>
      <c r="D183" s="233" t="s">
        <v>107</v>
      </c>
      <c r="E183" s="435">
        <v>15450</v>
      </c>
      <c r="F183" s="435">
        <v>14272</v>
      </c>
      <c r="G183" s="434">
        <f t="shared" si="50"/>
        <v>14271.8</v>
      </c>
      <c r="H183" s="438">
        <f t="shared" si="51"/>
        <v>99.998598654708516</v>
      </c>
      <c r="I183" s="434">
        <f t="shared" si="52"/>
        <v>14271.8</v>
      </c>
      <c r="J183" s="435">
        <v>14271.8</v>
      </c>
      <c r="K183" s="435"/>
      <c r="L183" s="435"/>
      <c r="M183" s="435"/>
      <c r="N183" s="440"/>
      <c r="O183" s="440"/>
      <c r="P183" s="440"/>
      <c r="Q183" s="441"/>
      <c r="R183" s="440"/>
    </row>
    <row r="184" spans="1:18" s="424" customFormat="1" ht="13.95" customHeight="1">
      <c r="A184" s="415"/>
      <c r="B184" s="444"/>
      <c r="C184" s="436">
        <v>4110</v>
      </c>
      <c r="D184" s="233" t="s">
        <v>108</v>
      </c>
      <c r="E184" s="435">
        <v>38000</v>
      </c>
      <c r="F184" s="435">
        <v>47383</v>
      </c>
      <c r="G184" s="434">
        <f t="shared" si="50"/>
        <v>33613.75</v>
      </c>
      <c r="H184" s="438">
        <f t="shared" si="51"/>
        <v>70.940527193297171</v>
      </c>
      <c r="I184" s="434">
        <f t="shared" si="52"/>
        <v>33613.75</v>
      </c>
      <c r="J184" s="435">
        <v>33613.75</v>
      </c>
      <c r="K184" s="435"/>
      <c r="L184" s="435"/>
      <c r="M184" s="435"/>
      <c r="N184" s="440"/>
      <c r="O184" s="440"/>
      <c r="P184" s="440"/>
      <c r="Q184" s="441"/>
      <c r="R184" s="440"/>
    </row>
    <row r="185" spans="1:18" s="424" customFormat="1" ht="13.95" customHeight="1">
      <c r="A185" s="415"/>
      <c r="B185" s="444"/>
      <c r="C185" s="436">
        <v>4120</v>
      </c>
      <c r="D185" s="233" t="s">
        <v>109</v>
      </c>
      <c r="E185" s="435">
        <v>5400</v>
      </c>
      <c r="F185" s="435">
        <v>6814</v>
      </c>
      <c r="G185" s="434">
        <f t="shared" si="50"/>
        <v>3460.62</v>
      </c>
      <c r="H185" s="438">
        <f t="shared" si="51"/>
        <v>50.786909304373353</v>
      </c>
      <c r="I185" s="434">
        <f t="shared" si="52"/>
        <v>3460.62</v>
      </c>
      <c r="J185" s="435">
        <v>3460.62</v>
      </c>
      <c r="K185" s="435"/>
      <c r="L185" s="435"/>
      <c r="M185" s="435"/>
      <c r="N185" s="440"/>
      <c r="O185" s="440"/>
      <c r="P185" s="440"/>
      <c r="Q185" s="441"/>
      <c r="R185" s="440"/>
    </row>
    <row r="186" spans="1:18" s="424" customFormat="1" ht="13.95" customHeight="1">
      <c r="A186" s="415"/>
      <c r="B186" s="444"/>
      <c r="C186" s="436">
        <v>4210</v>
      </c>
      <c r="D186" s="233" t="s">
        <v>103</v>
      </c>
      <c r="E186" s="435">
        <v>4000</v>
      </c>
      <c r="F186" s="435">
        <v>4000</v>
      </c>
      <c r="G186" s="434">
        <f t="shared" si="50"/>
        <v>3485.05</v>
      </c>
      <c r="H186" s="438">
        <f t="shared" si="51"/>
        <v>87.126249999999999</v>
      </c>
      <c r="I186" s="434">
        <f t="shared" si="52"/>
        <v>3485.05</v>
      </c>
      <c r="J186" s="435"/>
      <c r="K186" s="435">
        <v>3485.05</v>
      </c>
      <c r="L186" s="435"/>
      <c r="M186" s="435"/>
      <c r="N186" s="440"/>
      <c r="O186" s="440"/>
      <c r="P186" s="440"/>
      <c r="Q186" s="441"/>
      <c r="R186" s="440"/>
    </row>
    <row r="187" spans="1:18" s="424" customFormat="1" ht="13.95" customHeight="1">
      <c r="A187" s="415"/>
      <c r="B187" s="444"/>
      <c r="C187" s="436">
        <v>4220</v>
      </c>
      <c r="D187" s="233" t="s">
        <v>220</v>
      </c>
      <c r="E187" s="435">
        <v>55000</v>
      </c>
      <c r="F187" s="435">
        <v>55000</v>
      </c>
      <c r="G187" s="434">
        <f t="shared" si="50"/>
        <v>38047.85</v>
      </c>
      <c r="H187" s="438">
        <f t="shared" si="51"/>
        <v>69.177909090909083</v>
      </c>
      <c r="I187" s="434">
        <f t="shared" si="52"/>
        <v>38047.85</v>
      </c>
      <c r="J187" s="435"/>
      <c r="K187" s="435">
        <v>38047.85</v>
      </c>
      <c r="L187" s="435"/>
      <c r="M187" s="435"/>
      <c r="N187" s="440"/>
      <c r="O187" s="440"/>
      <c r="P187" s="440"/>
      <c r="Q187" s="441"/>
      <c r="R187" s="440"/>
    </row>
    <row r="188" spans="1:18" s="424" customFormat="1" ht="13.95" customHeight="1">
      <c r="A188" s="415"/>
      <c r="B188" s="444"/>
      <c r="C188" s="436">
        <v>4240</v>
      </c>
      <c r="D188" s="233" t="s">
        <v>297</v>
      </c>
      <c r="E188" s="435">
        <v>1000</v>
      </c>
      <c r="F188" s="435">
        <v>2800</v>
      </c>
      <c r="G188" s="434">
        <f t="shared" ref="G188" si="53">I188+Q188</f>
        <v>1889</v>
      </c>
      <c r="H188" s="438">
        <f t="shared" ref="H188" si="54">G188/F188*100</f>
        <v>67.464285714285708</v>
      </c>
      <c r="I188" s="434">
        <f t="shared" ref="I188" si="55">SUM(J188:P188)</f>
        <v>1889</v>
      </c>
      <c r="J188" s="435"/>
      <c r="K188" s="435">
        <v>1889</v>
      </c>
      <c r="L188" s="435"/>
      <c r="M188" s="435"/>
      <c r="N188" s="440"/>
      <c r="O188" s="440"/>
      <c r="P188" s="440"/>
      <c r="Q188" s="441"/>
      <c r="R188" s="440"/>
    </row>
    <row r="189" spans="1:18" s="424" customFormat="1" ht="13.95" customHeight="1">
      <c r="A189" s="415"/>
      <c r="B189" s="444"/>
      <c r="C189" s="436">
        <v>4260</v>
      </c>
      <c r="D189" s="233" t="s">
        <v>208</v>
      </c>
      <c r="E189" s="435">
        <v>5000</v>
      </c>
      <c r="F189" s="435">
        <v>5000</v>
      </c>
      <c r="G189" s="434">
        <f t="shared" ref="G189:G194" si="56">I189+Q189</f>
        <v>2788.02</v>
      </c>
      <c r="H189" s="438">
        <f>G189/F189*100</f>
        <v>55.760399999999997</v>
      </c>
      <c r="I189" s="434">
        <f>SUM(J189:P189)</f>
        <v>2788.02</v>
      </c>
      <c r="J189" s="435"/>
      <c r="K189" s="435">
        <v>2788.02</v>
      </c>
      <c r="L189" s="435"/>
      <c r="M189" s="435"/>
      <c r="N189" s="435"/>
      <c r="O189" s="440"/>
      <c r="P189" s="440"/>
      <c r="Q189" s="441"/>
      <c r="R189" s="440"/>
    </row>
    <row r="190" spans="1:18" s="424" customFormat="1" ht="13.95" customHeight="1">
      <c r="A190" s="415"/>
      <c r="B190" s="444"/>
      <c r="C190" s="436">
        <v>4270</v>
      </c>
      <c r="D190" s="233" t="s">
        <v>195</v>
      </c>
      <c r="E190" s="435">
        <v>2000</v>
      </c>
      <c r="F190" s="435">
        <v>3178</v>
      </c>
      <c r="G190" s="434">
        <f t="shared" si="56"/>
        <v>2952</v>
      </c>
      <c r="H190" s="438">
        <f>G190/F190*100</f>
        <v>92.888609188168658</v>
      </c>
      <c r="I190" s="434">
        <f>SUM(J190:P190)</f>
        <v>2952</v>
      </c>
      <c r="J190" s="435"/>
      <c r="K190" s="435">
        <v>2952</v>
      </c>
      <c r="L190" s="435"/>
      <c r="M190" s="435"/>
      <c r="N190" s="435"/>
      <c r="O190" s="440"/>
      <c r="P190" s="440"/>
      <c r="Q190" s="441"/>
      <c r="R190" s="440"/>
    </row>
    <row r="191" spans="1:18" s="424" customFormat="1" ht="13.95" customHeight="1">
      <c r="A191" s="415"/>
      <c r="B191" s="444"/>
      <c r="C191" s="436">
        <v>4300</v>
      </c>
      <c r="D191" s="233" t="s">
        <v>104</v>
      </c>
      <c r="E191" s="435">
        <v>2000</v>
      </c>
      <c r="F191" s="435">
        <v>7000</v>
      </c>
      <c r="G191" s="434">
        <f t="shared" si="56"/>
        <v>3120.65</v>
      </c>
      <c r="H191" s="438">
        <f>G191/F191*100</f>
        <v>44.580714285714286</v>
      </c>
      <c r="I191" s="434">
        <f>SUM(J191:P191)</f>
        <v>3120.65</v>
      </c>
      <c r="J191" s="435"/>
      <c r="K191" s="435">
        <v>3120.65</v>
      </c>
      <c r="L191" s="435"/>
      <c r="M191" s="435"/>
      <c r="N191" s="440"/>
      <c r="O191" s="440"/>
      <c r="P191" s="440"/>
      <c r="Q191" s="441"/>
      <c r="R191" s="440"/>
    </row>
    <row r="192" spans="1:18" s="424" customFormat="1" ht="33.75" customHeight="1">
      <c r="A192" s="415"/>
      <c r="B192" s="444"/>
      <c r="C192" s="436">
        <v>4330</v>
      </c>
      <c r="D192" s="233" t="s">
        <v>221</v>
      </c>
      <c r="E192" s="435">
        <v>60000</v>
      </c>
      <c r="F192" s="435">
        <v>115000</v>
      </c>
      <c r="G192" s="434">
        <f t="shared" si="56"/>
        <v>80279.149999999994</v>
      </c>
      <c r="H192" s="438">
        <f>G192/F192*100</f>
        <v>69.807956521739129</v>
      </c>
      <c r="I192" s="434">
        <f>SUM(J192:P192)</f>
        <v>80279.149999999994</v>
      </c>
      <c r="J192" s="435"/>
      <c r="K192" s="435">
        <v>80279.149999999994</v>
      </c>
      <c r="L192" s="435"/>
      <c r="M192" s="435"/>
      <c r="N192" s="435"/>
      <c r="O192" s="440"/>
      <c r="P192" s="440"/>
      <c r="Q192" s="441"/>
      <c r="R192" s="440"/>
    </row>
    <row r="193" spans="1:18" s="424" customFormat="1" ht="25.8" customHeight="1">
      <c r="A193" s="415"/>
      <c r="B193" s="444"/>
      <c r="C193" s="436">
        <v>4360</v>
      </c>
      <c r="D193" s="233" t="s">
        <v>261</v>
      </c>
      <c r="E193" s="435">
        <v>800</v>
      </c>
      <c r="F193" s="435">
        <v>800</v>
      </c>
      <c r="G193" s="434">
        <f t="shared" si="56"/>
        <v>757.39</v>
      </c>
      <c r="H193" s="438">
        <f t="shared" ref="H193:H197" si="57">G193/F193*100</f>
        <v>94.673749999999998</v>
      </c>
      <c r="I193" s="434">
        <f t="shared" ref="I193:I200" si="58">SUM(J193:P193)</f>
        <v>757.39</v>
      </c>
      <c r="J193" s="435"/>
      <c r="K193" s="435">
        <v>757.39</v>
      </c>
      <c r="L193" s="435"/>
      <c r="M193" s="435"/>
      <c r="N193" s="440"/>
      <c r="O193" s="440"/>
      <c r="P193" s="440"/>
      <c r="Q193" s="441"/>
      <c r="R193" s="440"/>
    </row>
    <row r="194" spans="1:18" s="424" customFormat="1" ht="21" customHeight="1">
      <c r="A194" s="415"/>
      <c r="B194" s="444"/>
      <c r="C194" s="436">
        <v>4440</v>
      </c>
      <c r="D194" s="233" t="s">
        <v>116</v>
      </c>
      <c r="E194" s="435">
        <v>11193</v>
      </c>
      <c r="F194" s="435">
        <v>11193</v>
      </c>
      <c r="G194" s="434">
        <f t="shared" si="56"/>
        <v>11192.23</v>
      </c>
      <c r="H194" s="438">
        <f t="shared" si="57"/>
        <v>99.993120700437771</v>
      </c>
      <c r="I194" s="434">
        <f t="shared" si="58"/>
        <v>11192.23</v>
      </c>
      <c r="J194" s="435"/>
      <c r="K194" s="435">
        <v>11192.23</v>
      </c>
      <c r="L194" s="435"/>
      <c r="M194" s="435"/>
      <c r="N194" s="440"/>
      <c r="O194" s="440"/>
      <c r="P194" s="440"/>
      <c r="Q194" s="441"/>
      <c r="R194" s="440"/>
    </row>
    <row r="195" spans="1:18" s="424" customFormat="1" ht="15" customHeight="1">
      <c r="A195" s="415"/>
      <c r="B195" s="444">
        <v>80106</v>
      </c>
      <c r="C195" s="444"/>
      <c r="D195" s="59" t="s">
        <v>53</v>
      </c>
      <c r="E195" s="437">
        <f>SUM(E196:E208)</f>
        <v>262176</v>
      </c>
      <c r="F195" s="437">
        <f>SUM(F196:F208)</f>
        <v>355316</v>
      </c>
      <c r="G195" s="437">
        <f>SUM(G196:G208)</f>
        <v>308933.72999999992</v>
      </c>
      <c r="H195" s="438">
        <f t="shared" si="57"/>
        <v>86.946191559062896</v>
      </c>
      <c r="I195" s="434">
        <f t="shared" si="58"/>
        <v>308933.72999999992</v>
      </c>
      <c r="J195" s="437">
        <f>SUM(J196:J208)</f>
        <v>262145.78999999998</v>
      </c>
      <c r="K195" s="437">
        <f>SUM(K196:K208)</f>
        <v>31033.53</v>
      </c>
      <c r="L195" s="437"/>
      <c r="M195" s="437">
        <f>SUM(M196:M208)</f>
        <v>15754.41</v>
      </c>
      <c r="N195" s="440"/>
      <c r="O195" s="440"/>
      <c r="P195" s="440"/>
      <c r="Q195" s="441"/>
      <c r="R195" s="440"/>
    </row>
    <row r="196" spans="1:18" s="424" customFormat="1" ht="21" customHeight="1">
      <c r="A196" s="415"/>
      <c r="B196" s="444"/>
      <c r="C196" s="436">
        <v>3020</v>
      </c>
      <c r="D196" s="233" t="s">
        <v>206</v>
      </c>
      <c r="E196" s="435">
        <v>14000</v>
      </c>
      <c r="F196" s="435">
        <v>16200</v>
      </c>
      <c r="G196" s="434">
        <f t="shared" ref="G196:G200" si="59">I196+Q196</f>
        <v>15754.41</v>
      </c>
      <c r="H196" s="438">
        <f t="shared" si="57"/>
        <v>97.24944444444445</v>
      </c>
      <c r="I196" s="434">
        <f t="shared" si="58"/>
        <v>15754.41</v>
      </c>
      <c r="J196" s="435"/>
      <c r="K196" s="435"/>
      <c r="L196" s="435"/>
      <c r="M196" s="435">
        <v>15754.41</v>
      </c>
      <c r="N196" s="440"/>
      <c r="O196" s="440"/>
      <c r="P196" s="440"/>
      <c r="Q196" s="441"/>
      <c r="R196" s="440"/>
    </row>
    <row r="197" spans="1:18" s="424" customFormat="1" ht="13.95" customHeight="1">
      <c r="A197" s="415"/>
      <c r="B197" s="444"/>
      <c r="C197" s="436">
        <v>4010</v>
      </c>
      <c r="D197" s="233" t="s">
        <v>106</v>
      </c>
      <c r="E197" s="435">
        <v>176430</v>
      </c>
      <c r="F197" s="435">
        <v>237795</v>
      </c>
      <c r="G197" s="434">
        <f t="shared" si="59"/>
        <v>204278.61</v>
      </c>
      <c r="H197" s="438">
        <f t="shared" si="57"/>
        <v>85.90534283731786</v>
      </c>
      <c r="I197" s="434">
        <f t="shared" si="58"/>
        <v>204278.61</v>
      </c>
      <c r="J197" s="435">
        <v>204278.61</v>
      </c>
      <c r="K197" s="435"/>
      <c r="L197" s="435"/>
      <c r="M197" s="435"/>
      <c r="N197" s="440"/>
      <c r="O197" s="440"/>
      <c r="P197" s="440"/>
      <c r="Q197" s="441"/>
      <c r="R197" s="440"/>
    </row>
    <row r="198" spans="1:18" s="424" customFormat="1" ht="13.95" customHeight="1">
      <c r="A198" s="415"/>
      <c r="B198" s="444"/>
      <c r="C198" s="436">
        <v>4040</v>
      </c>
      <c r="D198" s="233" t="s">
        <v>107</v>
      </c>
      <c r="E198" s="435">
        <v>14050</v>
      </c>
      <c r="F198" s="435">
        <v>13851</v>
      </c>
      <c r="G198" s="434">
        <f t="shared" si="59"/>
        <v>13850.06</v>
      </c>
      <c r="H198" s="438">
        <f>G198/F198*100</f>
        <v>99.993213486390871</v>
      </c>
      <c r="I198" s="434">
        <f t="shared" si="58"/>
        <v>13850.06</v>
      </c>
      <c r="J198" s="435">
        <v>13850.06</v>
      </c>
      <c r="K198" s="435"/>
      <c r="L198" s="435"/>
      <c r="M198" s="435"/>
      <c r="N198" s="440"/>
      <c r="O198" s="440"/>
      <c r="P198" s="440"/>
      <c r="Q198" s="441"/>
      <c r="R198" s="440"/>
    </row>
    <row r="199" spans="1:18" s="424" customFormat="1" ht="13.95" customHeight="1">
      <c r="A199" s="415"/>
      <c r="B199" s="444"/>
      <c r="C199" s="436">
        <v>4110</v>
      </c>
      <c r="D199" s="233" t="s">
        <v>108</v>
      </c>
      <c r="E199" s="435">
        <v>35100</v>
      </c>
      <c r="F199" s="435">
        <v>45045</v>
      </c>
      <c r="G199" s="434">
        <f t="shared" si="59"/>
        <v>38549.46</v>
      </c>
      <c r="H199" s="438">
        <f>G199/F199*100</f>
        <v>85.579886779886778</v>
      </c>
      <c r="I199" s="434">
        <f t="shared" si="58"/>
        <v>38549.46</v>
      </c>
      <c r="J199" s="435">
        <v>38549.46</v>
      </c>
      <c r="K199" s="435"/>
      <c r="L199" s="435"/>
      <c r="M199" s="435"/>
      <c r="N199" s="440"/>
      <c r="O199" s="440"/>
      <c r="P199" s="440"/>
      <c r="Q199" s="441"/>
      <c r="R199" s="440"/>
    </row>
    <row r="200" spans="1:18" s="424" customFormat="1" ht="13.95" customHeight="1">
      <c r="A200" s="415"/>
      <c r="B200" s="444"/>
      <c r="C200" s="436">
        <v>4120</v>
      </c>
      <c r="D200" s="233" t="s">
        <v>109</v>
      </c>
      <c r="E200" s="435">
        <v>5040</v>
      </c>
      <c r="F200" s="435">
        <v>6539</v>
      </c>
      <c r="G200" s="434">
        <f t="shared" si="59"/>
        <v>5467.66</v>
      </c>
      <c r="H200" s="438">
        <f>G200/F200*100</f>
        <v>83.616149258296375</v>
      </c>
      <c r="I200" s="434">
        <f t="shared" si="58"/>
        <v>5467.66</v>
      </c>
      <c r="J200" s="435">
        <v>5467.66</v>
      </c>
      <c r="K200" s="435"/>
      <c r="L200" s="435"/>
      <c r="M200" s="435"/>
      <c r="N200" s="440"/>
      <c r="O200" s="440"/>
      <c r="P200" s="440"/>
      <c r="Q200" s="441"/>
      <c r="R200" s="440"/>
    </row>
    <row r="201" spans="1:18" s="424" customFormat="1" ht="33.75" customHeight="1">
      <c r="A201" s="415"/>
      <c r="B201" s="444"/>
      <c r="C201" s="436">
        <v>4330</v>
      </c>
      <c r="D201" s="233" t="s">
        <v>221</v>
      </c>
      <c r="E201" s="435">
        <v>5000</v>
      </c>
      <c r="F201" s="435">
        <v>20000</v>
      </c>
      <c r="G201" s="434">
        <f>I201+Q201</f>
        <v>15148.68</v>
      </c>
      <c r="H201" s="438">
        <f>G201/F201*100</f>
        <v>75.743400000000008</v>
      </c>
      <c r="I201" s="434">
        <f>SUM(J201:P201)</f>
        <v>15148.68</v>
      </c>
      <c r="J201" s="435"/>
      <c r="K201" s="435">
        <v>15148.68</v>
      </c>
      <c r="L201" s="435"/>
      <c r="M201" s="435"/>
      <c r="N201" s="435"/>
      <c r="O201" s="440"/>
      <c r="P201" s="440"/>
      <c r="Q201" s="441"/>
      <c r="R201" s="440"/>
    </row>
    <row r="202" spans="1:18" s="424" customFormat="1" ht="12" customHeight="1">
      <c r="A202" s="1015" t="s">
        <v>2</v>
      </c>
      <c r="B202" s="1016"/>
      <c r="C202" s="1032"/>
      <c r="D202" s="1033" t="s">
        <v>85</v>
      </c>
      <c r="E202" s="1021" t="s">
        <v>181</v>
      </c>
      <c r="F202" s="1021" t="s">
        <v>182</v>
      </c>
      <c r="G202" s="1005" t="s">
        <v>6</v>
      </c>
      <c r="H202" s="1034" t="s">
        <v>183</v>
      </c>
      <c r="I202" s="1005" t="s">
        <v>184</v>
      </c>
      <c r="J202" s="1005"/>
      <c r="K202" s="1005"/>
      <c r="L202" s="1005"/>
      <c r="M202" s="1005"/>
      <c r="N202" s="1005"/>
      <c r="O202" s="1005"/>
      <c r="P202" s="1005"/>
      <c r="Q202" s="1005"/>
      <c r="R202" s="1005"/>
    </row>
    <row r="203" spans="1:18" s="424" customFormat="1" ht="15" customHeight="1">
      <c r="A203" s="1010" t="s">
        <v>9</v>
      </c>
      <c r="B203" s="1010" t="s">
        <v>10</v>
      </c>
      <c r="C203" s="1010" t="s">
        <v>11</v>
      </c>
      <c r="D203" s="1033"/>
      <c r="E203" s="1022"/>
      <c r="F203" s="1022"/>
      <c r="G203" s="1005"/>
      <c r="H203" s="1034"/>
      <c r="I203" s="1005" t="s">
        <v>185</v>
      </c>
      <c r="J203" s="1005" t="s">
        <v>150</v>
      </c>
      <c r="K203" s="1005"/>
      <c r="L203" s="1005"/>
      <c r="M203" s="1005"/>
      <c r="N203" s="1005"/>
      <c r="O203" s="1005"/>
      <c r="P203" s="1005"/>
      <c r="Q203" s="1005" t="s">
        <v>186</v>
      </c>
      <c r="R203" s="1005" t="s">
        <v>150</v>
      </c>
    </row>
    <row r="204" spans="1:18" s="424" customFormat="1" ht="10.95" customHeight="1">
      <c r="A204" s="1010"/>
      <c r="B204" s="1010"/>
      <c r="C204" s="1010"/>
      <c r="D204" s="1033"/>
      <c r="E204" s="1022"/>
      <c r="F204" s="1022"/>
      <c r="G204" s="1005"/>
      <c r="H204" s="1034"/>
      <c r="I204" s="1005"/>
      <c r="J204" s="1005"/>
      <c r="K204" s="1005"/>
      <c r="L204" s="1005"/>
      <c r="M204" s="1005"/>
      <c r="N204" s="1005"/>
      <c r="O204" s="1005"/>
      <c r="P204" s="1005"/>
      <c r="Q204" s="1005"/>
      <c r="R204" s="1005"/>
    </row>
    <row r="205" spans="1:18" s="424" customFormat="1" ht="10.95" customHeight="1">
      <c r="A205" s="1010"/>
      <c r="B205" s="1010"/>
      <c r="C205" s="1010"/>
      <c r="D205" s="1033"/>
      <c r="E205" s="1022"/>
      <c r="F205" s="1022"/>
      <c r="G205" s="1005"/>
      <c r="H205" s="1034"/>
      <c r="I205" s="1005"/>
      <c r="J205" s="1002" t="s">
        <v>187</v>
      </c>
      <c r="K205" s="1002" t="s">
        <v>188</v>
      </c>
      <c r="L205" s="1031" t="s">
        <v>189</v>
      </c>
      <c r="M205" s="1031" t="s">
        <v>190</v>
      </c>
      <c r="N205" s="1031" t="s">
        <v>191</v>
      </c>
      <c r="O205" s="1031" t="s">
        <v>192</v>
      </c>
      <c r="P205" s="1031" t="s">
        <v>193</v>
      </c>
      <c r="Q205" s="1005"/>
      <c r="R205" s="1005" t="s">
        <v>194</v>
      </c>
    </row>
    <row r="206" spans="1:18" s="424" customFormat="1" ht="10.95" customHeight="1">
      <c r="A206" s="1010"/>
      <c r="B206" s="1010"/>
      <c r="C206" s="1010"/>
      <c r="D206" s="1033"/>
      <c r="E206" s="1022"/>
      <c r="F206" s="1022"/>
      <c r="G206" s="1005"/>
      <c r="H206" s="1034"/>
      <c r="I206" s="1005"/>
      <c r="J206" s="1003"/>
      <c r="K206" s="1003"/>
      <c r="L206" s="1031"/>
      <c r="M206" s="1031"/>
      <c r="N206" s="1031"/>
      <c r="O206" s="1031"/>
      <c r="P206" s="1031"/>
      <c r="Q206" s="1005"/>
      <c r="R206" s="1005"/>
    </row>
    <row r="207" spans="1:18" s="424" customFormat="1" ht="40.200000000000003" customHeight="1">
      <c r="A207" s="1011"/>
      <c r="B207" s="1011"/>
      <c r="C207" s="1011"/>
      <c r="D207" s="1033"/>
      <c r="E207" s="1023"/>
      <c r="F207" s="1023"/>
      <c r="G207" s="1005"/>
      <c r="H207" s="1034"/>
      <c r="I207" s="1005"/>
      <c r="J207" s="1004"/>
      <c r="K207" s="1004"/>
      <c r="L207" s="1031"/>
      <c r="M207" s="1031"/>
      <c r="N207" s="1031"/>
      <c r="O207" s="1031"/>
      <c r="P207" s="1031"/>
      <c r="Q207" s="1005"/>
      <c r="R207" s="1005"/>
    </row>
    <row r="208" spans="1:18" s="424" customFormat="1" ht="21" customHeight="1">
      <c r="A208" s="415"/>
      <c r="B208" s="444"/>
      <c r="C208" s="436">
        <v>4440</v>
      </c>
      <c r="D208" s="233" t="s">
        <v>116</v>
      </c>
      <c r="E208" s="435">
        <v>12556</v>
      </c>
      <c r="F208" s="435">
        <v>15886</v>
      </c>
      <c r="G208" s="434">
        <f t="shared" ref="G208" si="60">I208+Q208</f>
        <v>15884.85</v>
      </c>
      <c r="H208" s="438">
        <f t="shared" ref="H208" si="61">G208/F208*100</f>
        <v>99.992760921566159</v>
      </c>
      <c r="I208" s="434">
        <f>SUM(J208:P208)</f>
        <v>15884.85</v>
      </c>
      <c r="J208" s="435"/>
      <c r="K208" s="435">
        <v>15884.85</v>
      </c>
      <c r="L208" s="435"/>
      <c r="M208" s="435"/>
      <c r="N208" s="440"/>
      <c r="O208" s="440"/>
      <c r="P208" s="440"/>
      <c r="Q208" s="441"/>
      <c r="R208" s="440"/>
    </row>
    <row r="209" spans="1:18" s="424" customFormat="1" ht="15" customHeight="1">
      <c r="A209" s="415"/>
      <c r="B209" s="444">
        <v>80110</v>
      </c>
      <c r="C209" s="444"/>
      <c r="D209" s="59" t="s">
        <v>222</v>
      </c>
      <c r="E209" s="437">
        <f>SUM(E210:E224)</f>
        <v>1908448</v>
      </c>
      <c r="F209" s="437">
        <f>SUM(F210:F224)</f>
        <v>1937412</v>
      </c>
      <c r="G209" s="434">
        <f>I209+Q209</f>
        <v>1776154.4000000001</v>
      </c>
      <c r="H209" s="438">
        <f t="shared" ref="H209:H248" si="62">G209/F209*100</f>
        <v>91.676649055544218</v>
      </c>
      <c r="I209" s="434">
        <f>SUM(J209:P209)</f>
        <v>1776154.4000000001</v>
      </c>
      <c r="J209" s="437">
        <f>SUM(J210:J224)</f>
        <v>1421889.9000000001</v>
      </c>
      <c r="K209" s="437">
        <f>SUM(K210:K224)</f>
        <v>262617.53999999998</v>
      </c>
      <c r="L209" s="437"/>
      <c r="M209" s="437">
        <f>SUM(M210:M246)</f>
        <v>91646.96</v>
      </c>
      <c r="N209" s="440"/>
      <c r="O209" s="440"/>
      <c r="P209" s="440"/>
      <c r="Q209" s="441"/>
      <c r="R209" s="440"/>
    </row>
    <row r="210" spans="1:18" s="424" customFormat="1" ht="21" customHeight="1">
      <c r="A210" s="415"/>
      <c r="B210" s="444"/>
      <c r="C210" s="436">
        <v>3020</v>
      </c>
      <c r="D210" s="233" t="s">
        <v>206</v>
      </c>
      <c r="E210" s="435">
        <v>101100</v>
      </c>
      <c r="F210" s="435">
        <v>101100</v>
      </c>
      <c r="G210" s="434">
        <f>I210+Q210</f>
        <v>91646.96</v>
      </c>
      <c r="H210" s="438">
        <f t="shared" si="62"/>
        <v>90.649812067260143</v>
      </c>
      <c r="I210" s="434">
        <f t="shared" ref="I210:I226" si="63">SUM(J210:P210)</f>
        <v>91646.96</v>
      </c>
      <c r="J210" s="435"/>
      <c r="K210" s="435"/>
      <c r="L210" s="435"/>
      <c r="M210" s="435">
        <v>91646.96</v>
      </c>
      <c r="N210" s="440"/>
      <c r="O210" s="440"/>
      <c r="P210" s="440"/>
      <c r="Q210" s="441"/>
      <c r="R210" s="440"/>
    </row>
    <row r="211" spans="1:18" s="424" customFormat="1" ht="13.95" customHeight="1">
      <c r="A211" s="415"/>
      <c r="B211" s="444"/>
      <c r="C211" s="436">
        <v>4010</v>
      </c>
      <c r="D211" s="233" t="s">
        <v>106</v>
      </c>
      <c r="E211" s="435">
        <v>1171256</v>
      </c>
      <c r="F211" s="435">
        <v>1180015</v>
      </c>
      <c r="G211" s="434">
        <f t="shared" ref="G211:G224" si="64">I211+Q211</f>
        <v>1097776.75</v>
      </c>
      <c r="H211" s="438">
        <f t="shared" si="62"/>
        <v>93.030745371880869</v>
      </c>
      <c r="I211" s="434">
        <f t="shared" si="63"/>
        <v>1097776.75</v>
      </c>
      <c r="J211" s="435">
        <v>1097776.75</v>
      </c>
      <c r="K211" s="435"/>
      <c r="L211" s="435"/>
      <c r="M211" s="435"/>
      <c r="N211" s="440"/>
      <c r="O211" s="440"/>
      <c r="P211" s="440"/>
      <c r="Q211" s="441"/>
      <c r="R211" s="440"/>
    </row>
    <row r="212" spans="1:18" s="424" customFormat="1" ht="13.95" customHeight="1">
      <c r="A212" s="415"/>
      <c r="B212" s="444"/>
      <c r="C212" s="436">
        <v>4040</v>
      </c>
      <c r="D212" s="233" t="s">
        <v>107</v>
      </c>
      <c r="E212" s="435">
        <v>95900</v>
      </c>
      <c r="F212" s="435">
        <v>87141</v>
      </c>
      <c r="G212" s="434">
        <f t="shared" si="64"/>
        <v>87140.18</v>
      </c>
      <c r="H212" s="438">
        <f t="shared" si="62"/>
        <v>99.999058996339258</v>
      </c>
      <c r="I212" s="434">
        <f t="shared" si="63"/>
        <v>87140.18</v>
      </c>
      <c r="J212" s="435">
        <v>87140.18</v>
      </c>
      <c r="K212" s="435"/>
      <c r="L212" s="435"/>
      <c r="M212" s="435"/>
      <c r="N212" s="440"/>
      <c r="O212" s="440"/>
      <c r="P212" s="440"/>
      <c r="Q212" s="441"/>
      <c r="R212" s="440"/>
    </row>
    <row r="213" spans="1:18" s="424" customFormat="1" ht="13.95" customHeight="1">
      <c r="A213" s="415"/>
      <c r="B213" s="444"/>
      <c r="C213" s="436">
        <v>4110</v>
      </c>
      <c r="D213" s="233" t="s">
        <v>108</v>
      </c>
      <c r="E213" s="435">
        <v>230427</v>
      </c>
      <c r="F213" s="435">
        <v>230427</v>
      </c>
      <c r="G213" s="434">
        <f t="shared" si="64"/>
        <v>211151.61</v>
      </c>
      <c r="H213" s="438">
        <f t="shared" si="62"/>
        <v>91.634925594656863</v>
      </c>
      <c r="I213" s="434">
        <f t="shared" si="63"/>
        <v>211151.61</v>
      </c>
      <c r="J213" s="435">
        <v>211151.61</v>
      </c>
      <c r="K213" s="435"/>
      <c r="L213" s="435"/>
      <c r="M213" s="435"/>
      <c r="N213" s="440"/>
      <c r="O213" s="440"/>
      <c r="P213" s="440"/>
      <c r="Q213" s="441"/>
      <c r="R213" s="440"/>
    </row>
    <row r="214" spans="1:18" s="424" customFormat="1" ht="13.95" customHeight="1">
      <c r="A214" s="415"/>
      <c r="B214" s="444"/>
      <c r="C214" s="436">
        <v>4120</v>
      </c>
      <c r="D214" s="233" t="s">
        <v>109</v>
      </c>
      <c r="E214" s="435">
        <v>33045</v>
      </c>
      <c r="F214" s="435">
        <v>33045</v>
      </c>
      <c r="G214" s="434">
        <f t="shared" si="64"/>
        <v>25821.360000000001</v>
      </c>
      <c r="H214" s="438">
        <f t="shared" si="62"/>
        <v>78.139990921470726</v>
      </c>
      <c r="I214" s="434">
        <f t="shared" si="63"/>
        <v>25821.360000000001</v>
      </c>
      <c r="J214" s="435">
        <v>25821.360000000001</v>
      </c>
      <c r="K214" s="435"/>
      <c r="L214" s="435"/>
      <c r="M214" s="435"/>
      <c r="N214" s="440"/>
      <c r="O214" s="440"/>
      <c r="P214" s="440"/>
      <c r="Q214" s="441"/>
      <c r="R214" s="440"/>
    </row>
    <row r="215" spans="1:18" s="424" customFormat="1" ht="13.95" customHeight="1">
      <c r="A215" s="415"/>
      <c r="B215" s="444"/>
      <c r="C215" s="436">
        <v>4210</v>
      </c>
      <c r="D215" s="233" t="s">
        <v>103</v>
      </c>
      <c r="E215" s="435">
        <v>44870</v>
      </c>
      <c r="F215" s="435">
        <v>45183.67</v>
      </c>
      <c r="G215" s="434">
        <f t="shared" si="64"/>
        <v>43399.12</v>
      </c>
      <c r="H215" s="438">
        <f t="shared" si="62"/>
        <v>96.050453626276934</v>
      </c>
      <c r="I215" s="434">
        <f t="shared" si="63"/>
        <v>43399.12</v>
      </c>
      <c r="J215" s="435"/>
      <c r="K215" s="435">
        <v>43399.12</v>
      </c>
      <c r="L215" s="435"/>
      <c r="M215" s="435"/>
      <c r="N215" s="440"/>
      <c r="O215" s="440"/>
      <c r="P215" s="440"/>
      <c r="Q215" s="441"/>
      <c r="R215" s="440"/>
    </row>
    <row r="216" spans="1:18" s="424" customFormat="1" ht="13.95" customHeight="1">
      <c r="A216" s="415"/>
      <c r="B216" s="444"/>
      <c r="C216" s="436">
        <v>4240</v>
      </c>
      <c r="D216" s="233" t="s">
        <v>297</v>
      </c>
      <c r="E216" s="435">
        <v>20000</v>
      </c>
      <c r="F216" s="435">
        <v>55569.33</v>
      </c>
      <c r="G216" s="434">
        <f t="shared" ref="G216" si="65">I216+Q216</f>
        <v>53275.13</v>
      </c>
      <c r="H216" s="438">
        <f t="shared" ref="H216" si="66">G216/F216*100</f>
        <v>95.87146362930774</v>
      </c>
      <c r="I216" s="434">
        <f t="shared" ref="I216" si="67">SUM(J216:P216)</f>
        <v>53275.13</v>
      </c>
      <c r="J216" s="435"/>
      <c r="K216" s="435">
        <v>53275.13</v>
      </c>
      <c r="L216" s="435"/>
      <c r="M216" s="435"/>
      <c r="N216" s="440"/>
      <c r="O216" s="440"/>
      <c r="P216" s="440"/>
      <c r="Q216" s="441"/>
      <c r="R216" s="440"/>
    </row>
    <row r="217" spans="1:18" s="424" customFormat="1" ht="13.95" customHeight="1">
      <c r="A217" s="415"/>
      <c r="B217" s="444"/>
      <c r="C217" s="436">
        <v>4260</v>
      </c>
      <c r="D217" s="233" t="s">
        <v>208</v>
      </c>
      <c r="E217" s="435">
        <v>80000</v>
      </c>
      <c r="F217" s="435">
        <v>80000</v>
      </c>
      <c r="G217" s="434">
        <f t="shared" si="64"/>
        <v>62608.83</v>
      </c>
      <c r="H217" s="438">
        <f t="shared" si="62"/>
        <v>78.2610375</v>
      </c>
      <c r="I217" s="434">
        <f t="shared" si="63"/>
        <v>62608.83</v>
      </c>
      <c r="J217" s="435"/>
      <c r="K217" s="435">
        <v>62608.83</v>
      </c>
      <c r="L217" s="435"/>
      <c r="M217" s="435"/>
      <c r="N217" s="440"/>
      <c r="O217" s="440"/>
      <c r="P217" s="440"/>
      <c r="Q217" s="441"/>
      <c r="R217" s="440"/>
    </row>
    <row r="218" spans="1:18" s="424" customFormat="1" ht="13.95" customHeight="1">
      <c r="A218" s="415"/>
      <c r="B218" s="444"/>
      <c r="C218" s="436">
        <v>4270</v>
      </c>
      <c r="D218" s="233" t="s">
        <v>195</v>
      </c>
      <c r="E218" s="435">
        <v>40000</v>
      </c>
      <c r="F218" s="435">
        <v>40000</v>
      </c>
      <c r="G218" s="434">
        <f t="shared" si="64"/>
        <v>21901.11</v>
      </c>
      <c r="H218" s="438">
        <f t="shared" si="62"/>
        <v>54.752775</v>
      </c>
      <c r="I218" s="434">
        <f t="shared" si="63"/>
        <v>21901.11</v>
      </c>
      <c r="J218" s="435"/>
      <c r="K218" s="435">
        <v>21901.11</v>
      </c>
      <c r="L218" s="435"/>
      <c r="M218" s="435"/>
      <c r="N218" s="440"/>
      <c r="O218" s="440"/>
      <c r="P218" s="440"/>
      <c r="Q218" s="441"/>
      <c r="R218" s="440"/>
    </row>
    <row r="219" spans="1:18" s="424" customFormat="1" ht="13.95" customHeight="1">
      <c r="A219" s="415"/>
      <c r="B219" s="444"/>
      <c r="C219" s="436">
        <v>4280</v>
      </c>
      <c r="D219" s="233" t="s">
        <v>212</v>
      </c>
      <c r="E219" s="435">
        <v>5000</v>
      </c>
      <c r="F219" s="435"/>
      <c r="G219" s="434"/>
      <c r="H219" s="438"/>
      <c r="I219" s="434"/>
      <c r="J219" s="435"/>
      <c r="K219" s="435"/>
      <c r="L219" s="435"/>
      <c r="M219" s="435"/>
      <c r="N219" s="440"/>
      <c r="O219" s="440"/>
      <c r="P219" s="440"/>
      <c r="Q219" s="441"/>
      <c r="R219" s="440"/>
    </row>
    <row r="220" spans="1:18" s="424" customFormat="1" ht="13.95" customHeight="1">
      <c r="A220" s="415"/>
      <c r="B220" s="444"/>
      <c r="C220" s="436">
        <v>4300</v>
      </c>
      <c r="D220" s="233" t="s">
        <v>104</v>
      </c>
      <c r="E220" s="435">
        <v>20000</v>
      </c>
      <c r="F220" s="435">
        <v>20000</v>
      </c>
      <c r="G220" s="434">
        <f t="shared" si="64"/>
        <v>16923.25</v>
      </c>
      <c r="H220" s="438">
        <f t="shared" si="62"/>
        <v>84.616250000000008</v>
      </c>
      <c r="I220" s="434">
        <f t="shared" si="63"/>
        <v>16923.25</v>
      </c>
      <c r="J220" s="435"/>
      <c r="K220" s="435">
        <v>16923.25</v>
      </c>
      <c r="L220" s="435"/>
      <c r="M220" s="435"/>
      <c r="N220" s="440"/>
      <c r="O220" s="440"/>
      <c r="P220" s="440"/>
      <c r="Q220" s="441"/>
      <c r="R220" s="440"/>
    </row>
    <row r="221" spans="1:18" s="424" customFormat="1" ht="21" customHeight="1">
      <c r="A221" s="415"/>
      <c r="B221" s="444"/>
      <c r="C221" s="436">
        <v>4360</v>
      </c>
      <c r="D221" s="233" t="s">
        <v>261</v>
      </c>
      <c r="E221" s="435">
        <v>1850</v>
      </c>
      <c r="F221" s="435">
        <v>1850</v>
      </c>
      <c r="G221" s="434">
        <f t="shared" si="64"/>
        <v>1795.54</v>
      </c>
      <c r="H221" s="438">
        <f t="shared" si="62"/>
        <v>97.056216216216214</v>
      </c>
      <c r="I221" s="434">
        <f t="shared" si="63"/>
        <v>1795.54</v>
      </c>
      <c r="J221" s="435"/>
      <c r="K221" s="435">
        <v>1795.54</v>
      </c>
      <c r="L221" s="435"/>
      <c r="M221" s="435"/>
      <c r="N221" s="440"/>
      <c r="O221" s="440"/>
      <c r="P221" s="440"/>
      <c r="Q221" s="441"/>
      <c r="R221" s="440"/>
    </row>
    <row r="222" spans="1:18" s="424" customFormat="1" ht="13.95" customHeight="1">
      <c r="A222" s="415"/>
      <c r="B222" s="444"/>
      <c r="C222" s="436">
        <v>4410</v>
      </c>
      <c r="D222" s="233" t="s">
        <v>110</v>
      </c>
      <c r="E222" s="435">
        <v>2000</v>
      </c>
      <c r="F222" s="435">
        <v>2000</v>
      </c>
      <c r="G222" s="434">
        <f t="shared" si="64"/>
        <v>1633.99</v>
      </c>
      <c r="H222" s="438">
        <f>G222/F222*100</f>
        <v>81.6995</v>
      </c>
      <c r="I222" s="434">
        <f t="shared" si="63"/>
        <v>1633.99</v>
      </c>
      <c r="J222" s="435"/>
      <c r="K222" s="435">
        <v>1633.99</v>
      </c>
      <c r="L222" s="435"/>
      <c r="M222" s="435"/>
      <c r="N222" s="440"/>
      <c r="O222" s="440"/>
      <c r="P222" s="440"/>
      <c r="Q222" s="441"/>
      <c r="R222" s="440"/>
    </row>
    <row r="223" spans="1:18" s="424" customFormat="1" ht="13.95" customHeight="1">
      <c r="A223" s="415"/>
      <c r="B223" s="444"/>
      <c r="C223" s="436">
        <v>4430</v>
      </c>
      <c r="D223" s="233" t="s">
        <v>105</v>
      </c>
      <c r="E223" s="435">
        <v>3000</v>
      </c>
      <c r="F223" s="435">
        <v>28</v>
      </c>
      <c r="G223" s="434">
        <f t="shared" ref="G223" si="68">I223+Q223</f>
        <v>28</v>
      </c>
      <c r="H223" s="438">
        <f>G223/F223*100</f>
        <v>100</v>
      </c>
      <c r="I223" s="434">
        <f t="shared" ref="I223" si="69">SUM(J223:P223)</f>
        <v>28</v>
      </c>
      <c r="J223" s="435"/>
      <c r="K223" s="435">
        <v>28</v>
      </c>
      <c r="L223" s="435"/>
      <c r="M223" s="435"/>
      <c r="N223" s="440"/>
      <c r="O223" s="440"/>
      <c r="P223" s="440"/>
      <c r="Q223" s="441"/>
      <c r="R223" s="440"/>
    </row>
    <row r="224" spans="1:18" s="424" customFormat="1" ht="21" customHeight="1">
      <c r="A224" s="415"/>
      <c r="B224" s="444"/>
      <c r="C224" s="436">
        <v>4440</v>
      </c>
      <c r="D224" s="233" t="s">
        <v>116</v>
      </c>
      <c r="E224" s="435">
        <v>60000</v>
      </c>
      <c r="F224" s="435">
        <v>61053</v>
      </c>
      <c r="G224" s="434">
        <f t="shared" si="64"/>
        <v>61052.57</v>
      </c>
      <c r="H224" s="438">
        <f t="shared" si="62"/>
        <v>99.999295693905296</v>
      </c>
      <c r="I224" s="434">
        <f t="shared" si="63"/>
        <v>61052.57</v>
      </c>
      <c r="J224" s="435"/>
      <c r="K224" s="435">
        <v>61052.57</v>
      </c>
      <c r="L224" s="435"/>
      <c r="M224" s="435"/>
      <c r="N224" s="440"/>
      <c r="O224" s="440"/>
      <c r="P224" s="440"/>
      <c r="Q224" s="441"/>
      <c r="R224" s="440"/>
    </row>
    <row r="225" spans="1:18" s="424" customFormat="1" ht="15" customHeight="1">
      <c r="A225" s="415"/>
      <c r="B225" s="444">
        <v>80113</v>
      </c>
      <c r="C225" s="444"/>
      <c r="D225" s="59" t="s">
        <v>223</v>
      </c>
      <c r="E225" s="437">
        <f>SUM(E226:E226)</f>
        <v>400000</v>
      </c>
      <c r="F225" s="437">
        <f>SUM(F226:F226)</f>
        <v>400000</v>
      </c>
      <c r="G225" s="434">
        <f t="shared" ref="G225:G226" si="70">I225+Q225</f>
        <v>291015.32</v>
      </c>
      <c r="H225" s="438">
        <f t="shared" si="62"/>
        <v>72.753829999999994</v>
      </c>
      <c r="I225" s="434">
        <f t="shared" si="63"/>
        <v>291015.32</v>
      </c>
      <c r="J225" s="439"/>
      <c r="K225" s="435">
        <f>K226</f>
        <v>291015.32</v>
      </c>
      <c r="L225" s="439"/>
      <c r="M225" s="439"/>
      <c r="N225" s="440"/>
      <c r="O225" s="440"/>
      <c r="P225" s="440"/>
      <c r="Q225" s="440"/>
      <c r="R225" s="440"/>
    </row>
    <row r="226" spans="1:18" s="424" customFormat="1" ht="13.95" customHeight="1">
      <c r="A226" s="415"/>
      <c r="B226" s="444"/>
      <c r="C226" s="436">
        <v>4300</v>
      </c>
      <c r="D226" s="233" t="s">
        <v>104</v>
      </c>
      <c r="E226" s="435">
        <v>400000</v>
      </c>
      <c r="F226" s="435">
        <v>400000</v>
      </c>
      <c r="G226" s="434">
        <f t="shared" si="70"/>
        <v>291015.32</v>
      </c>
      <c r="H226" s="438">
        <f t="shared" si="62"/>
        <v>72.753829999999994</v>
      </c>
      <c r="I226" s="434">
        <f t="shared" si="63"/>
        <v>291015.32</v>
      </c>
      <c r="J226" s="439"/>
      <c r="K226" s="435">
        <v>291015.32</v>
      </c>
      <c r="L226" s="439"/>
      <c r="M226" s="439"/>
      <c r="N226" s="440"/>
      <c r="O226" s="440"/>
      <c r="P226" s="440"/>
      <c r="Q226" s="440"/>
      <c r="R226" s="440"/>
    </row>
    <row r="227" spans="1:18" s="424" customFormat="1" ht="15" customHeight="1">
      <c r="A227" s="415"/>
      <c r="B227" s="444">
        <v>80146</v>
      </c>
      <c r="C227" s="444"/>
      <c r="D227" s="59" t="s">
        <v>224</v>
      </c>
      <c r="E227" s="437">
        <f>E228</f>
        <v>34035</v>
      </c>
      <c r="F227" s="437">
        <f>F228</f>
        <v>34035</v>
      </c>
      <c r="G227" s="437">
        <f>G228</f>
        <v>25576.639999999999</v>
      </c>
      <c r="H227" s="438">
        <f>G227/F227*100</f>
        <v>75.148053474364616</v>
      </c>
      <c r="I227" s="437">
        <f>I228</f>
        <v>25576.639999999999</v>
      </c>
      <c r="J227" s="437"/>
      <c r="K227" s="437">
        <f>K228</f>
        <v>25576.639999999999</v>
      </c>
      <c r="L227" s="439"/>
      <c r="M227" s="439"/>
      <c r="N227" s="440"/>
      <c r="O227" s="440"/>
      <c r="P227" s="440"/>
      <c r="Q227" s="440"/>
      <c r="R227" s="440"/>
    </row>
    <row r="228" spans="1:18" s="424" customFormat="1" ht="21" customHeight="1">
      <c r="A228" s="415"/>
      <c r="B228" s="444"/>
      <c r="C228" s="436">
        <v>4700</v>
      </c>
      <c r="D228" s="233" t="s">
        <v>111</v>
      </c>
      <c r="E228" s="435">
        <v>34035</v>
      </c>
      <c r="F228" s="435">
        <v>34035</v>
      </c>
      <c r="G228" s="434">
        <f>I228+Q228</f>
        <v>25576.639999999999</v>
      </c>
      <c r="H228" s="438">
        <f>G228/F228*100</f>
        <v>75.148053474364616</v>
      </c>
      <c r="I228" s="434">
        <f>SUM(J228:P228)</f>
        <v>25576.639999999999</v>
      </c>
      <c r="J228" s="439"/>
      <c r="K228" s="435">
        <v>25576.639999999999</v>
      </c>
      <c r="L228" s="439"/>
      <c r="M228" s="439"/>
      <c r="N228" s="440"/>
      <c r="O228" s="440"/>
      <c r="P228" s="440"/>
      <c r="Q228" s="440"/>
      <c r="R228" s="440"/>
    </row>
    <row r="229" spans="1:18" s="424" customFormat="1" ht="15" customHeight="1">
      <c r="A229" s="415"/>
      <c r="B229" s="444">
        <v>80148</v>
      </c>
      <c r="C229" s="444"/>
      <c r="D229" s="59" t="s">
        <v>54</v>
      </c>
      <c r="E229" s="437">
        <f>SUM(E230:E235)</f>
        <v>229146</v>
      </c>
      <c r="F229" s="437">
        <f>SUM(F230:F235)</f>
        <v>250584</v>
      </c>
      <c r="G229" s="437">
        <f>SUM(G230:G235)</f>
        <v>235146.98</v>
      </c>
      <c r="H229" s="438">
        <f>G229/F229*100</f>
        <v>93.839582734731678</v>
      </c>
      <c r="I229" s="434">
        <f>SUM(J229:P229)</f>
        <v>235146.97999999998</v>
      </c>
      <c r="J229" s="437">
        <f>SUM(J230:J235)</f>
        <v>111963.41</v>
      </c>
      <c r="K229" s="437">
        <f>SUM(K230:K235)</f>
        <v>123183.56999999999</v>
      </c>
      <c r="L229" s="439"/>
      <c r="M229" s="439"/>
      <c r="N229" s="440"/>
      <c r="O229" s="440"/>
      <c r="P229" s="440"/>
      <c r="Q229" s="440"/>
      <c r="R229" s="440"/>
    </row>
    <row r="230" spans="1:18" s="424" customFormat="1" ht="13.95" customHeight="1">
      <c r="A230" s="415"/>
      <c r="B230" s="444"/>
      <c r="C230" s="436">
        <v>4010</v>
      </c>
      <c r="D230" s="233" t="s">
        <v>106</v>
      </c>
      <c r="E230" s="435">
        <v>101000</v>
      </c>
      <c r="F230" s="435">
        <v>95571</v>
      </c>
      <c r="G230" s="434">
        <f>I230+Q230</f>
        <v>87414.67</v>
      </c>
      <c r="H230" s="438">
        <f>G230/F230*100</f>
        <v>91.465685197392503</v>
      </c>
      <c r="I230" s="434">
        <f>SUM(J230:P230)</f>
        <v>87414.67</v>
      </c>
      <c r="J230" s="435">
        <v>87414.67</v>
      </c>
      <c r="K230" s="435"/>
      <c r="L230" s="439"/>
      <c r="M230" s="439"/>
      <c r="N230" s="440"/>
      <c r="O230" s="440"/>
      <c r="P230" s="440"/>
      <c r="Q230" s="440"/>
      <c r="R230" s="440"/>
    </row>
    <row r="231" spans="1:18" s="424" customFormat="1" ht="13.95" customHeight="1">
      <c r="A231" s="415"/>
      <c r="B231" s="444"/>
      <c r="C231" s="436">
        <v>4040</v>
      </c>
      <c r="D231" s="233" t="s">
        <v>107</v>
      </c>
      <c r="E231" s="435">
        <v>7600</v>
      </c>
      <c r="F231" s="435">
        <v>7377</v>
      </c>
      <c r="G231" s="434">
        <f>I231+Q231</f>
        <v>7375.84</v>
      </c>
      <c r="H231" s="438">
        <f>G231/F231*100</f>
        <v>99.984275450725221</v>
      </c>
      <c r="I231" s="434">
        <f>SUM(J231:P231)</f>
        <v>7375.84</v>
      </c>
      <c r="J231" s="435">
        <v>7375.84</v>
      </c>
      <c r="K231" s="435"/>
      <c r="L231" s="439"/>
      <c r="M231" s="439"/>
      <c r="N231" s="440"/>
      <c r="O231" s="440"/>
      <c r="P231" s="440"/>
      <c r="Q231" s="440"/>
      <c r="R231" s="440"/>
    </row>
    <row r="232" spans="1:18" s="424" customFormat="1" ht="13.95" customHeight="1">
      <c r="A232" s="415"/>
      <c r="B232" s="444"/>
      <c r="C232" s="436">
        <v>4110</v>
      </c>
      <c r="D232" s="233" t="s">
        <v>108</v>
      </c>
      <c r="E232" s="435">
        <v>9510</v>
      </c>
      <c r="F232" s="435">
        <v>18600</v>
      </c>
      <c r="G232" s="434">
        <f t="shared" ref="G232" si="71">I232+Q232</f>
        <v>16181.68</v>
      </c>
      <c r="H232" s="438">
        <f t="shared" ref="H232:H240" si="72">G232/F232*100</f>
        <v>86.998279569892475</v>
      </c>
      <c r="I232" s="434">
        <f t="shared" ref="I232" si="73">SUM(J232:P232)</f>
        <v>16181.68</v>
      </c>
      <c r="J232" s="435">
        <v>16181.68</v>
      </c>
      <c r="K232" s="435"/>
      <c r="L232" s="439"/>
      <c r="M232" s="439"/>
      <c r="N232" s="440"/>
      <c r="O232" s="440"/>
      <c r="P232" s="440"/>
      <c r="Q232" s="440"/>
      <c r="R232" s="440"/>
    </row>
    <row r="233" spans="1:18" s="424" customFormat="1" ht="13.95" customHeight="1">
      <c r="A233" s="415"/>
      <c r="B233" s="444"/>
      <c r="C233" s="436">
        <v>4120</v>
      </c>
      <c r="D233" s="233" t="s">
        <v>219</v>
      </c>
      <c r="E233" s="435">
        <v>2480</v>
      </c>
      <c r="F233" s="435">
        <v>2480</v>
      </c>
      <c r="G233" s="434">
        <f>I233+Q233</f>
        <v>991.22</v>
      </c>
      <c r="H233" s="438">
        <f t="shared" si="72"/>
        <v>39.968548387096774</v>
      </c>
      <c r="I233" s="434">
        <f>SUM(J233:P233)</f>
        <v>991.22</v>
      </c>
      <c r="J233" s="435">
        <v>991.22</v>
      </c>
      <c r="K233" s="435"/>
      <c r="L233" s="439"/>
      <c r="M233" s="439"/>
      <c r="N233" s="440"/>
      <c r="O233" s="440"/>
      <c r="P233" s="440"/>
      <c r="Q233" s="440"/>
      <c r="R233" s="440"/>
    </row>
    <row r="234" spans="1:18" s="424" customFormat="1" ht="13.95" customHeight="1">
      <c r="A234" s="415"/>
      <c r="B234" s="444"/>
      <c r="C234" s="436">
        <v>4220</v>
      </c>
      <c r="D234" s="233" t="s">
        <v>220</v>
      </c>
      <c r="E234" s="435">
        <v>105000</v>
      </c>
      <c r="F234" s="435">
        <v>123000</v>
      </c>
      <c r="G234" s="434">
        <f t="shared" ref="G234:G235" si="74">I234+Q234</f>
        <v>119628.29</v>
      </c>
      <c r="H234" s="438">
        <f t="shared" si="72"/>
        <v>97.258772357723572</v>
      </c>
      <c r="I234" s="434">
        <f>SUM(J234:P234)</f>
        <v>119628.29</v>
      </c>
      <c r="J234" s="435"/>
      <c r="K234" s="435">
        <v>119628.29</v>
      </c>
      <c r="L234" s="439"/>
      <c r="M234" s="439"/>
      <c r="N234" s="440"/>
      <c r="O234" s="440"/>
      <c r="P234" s="440"/>
      <c r="Q234" s="440"/>
      <c r="R234" s="440"/>
    </row>
    <row r="235" spans="1:18" s="424" customFormat="1" ht="21" customHeight="1">
      <c r="A235" s="415"/>
      <c r="B235" s="444"/>
      <c r="C235" s="436">
        <v>4440</v>
      </c>
      <c r="D235" s="233" t="s">
        <v>116</v>
      </c>
      <c r="E235" s="435">
        <v>3556</v>
      </c>
      <c r="F235" s="435">
        <v>3556</v>
      </c>
      <c r="G235" s="434">
        <f t="shared" si="74"/>
        <v>3555.28</v>
      </c>
      <c r="H235" s="438">
        <f t="shared" si="72"/>
        <v>99.979752530933638</v>
      </c>
      <c r="I235" s="434">
        <f>SUM(J235:P235)</f>
        <v>3555.28</v>
      </c>
      <c r="J235" s="435"/>
      <c r="K235" s="435">
        <v>3555.28</v>
      </c>
      <c r="L235" s="439"/>
      <c r="M235" s="439"/>
      <c r="N235" s="440"/>
      <c r="O235" s="440"/>
      <c r="P235" s="440"/>
      <c r="Q235" s="440"/>
      <c r="R235" s="440"/>
    </row>
    <row r="236" spans="1:18" s="424" customFormat="1" ht="75" customHeight="1">
      <c r="A236" s="415"/>
      <c r="B236" s="444">
        <v>80150</v>
      </c>
      <c r="C236" s="436"/>
      <c r="D236" s="233" t="s">
        <v>259</v>
      </c>
      <c r="E236" s="435">
        <f>SUM(E237:E239)</f>
        <v>111902</v>
      </c>
      <c r="F236" s="435">
        <f>SUM(F237:F239)</f>
        <v>87294</v>
      </c>
      <c r="G236" s="435">
        <f>SUM(G237:G239)</f>
        <v>87294</v>
      </c>
      <c r="H236" s="438">
        <f t="shared" si="72"/>
        <v>100</v>
      </c>
      <c r="I236" s="434">
        <f>SUM(J236:P236)</f>
        <v>87294</v>
      </c>
      <c r="J236" s="435">
        <f>SUM(J237:J239)</f>
        <v>87294</v>
      </c>
      <c r="K236" s="435"/>
      <c r="L236" s="439"/>
      <c r="M236" s="439"/>
      <c r="N236" s="440"/>
      <c r="O236" s="440"/>
      <c r="P236" s="440"/>
      <c r="Q236" s="440"/>
      <c r="R236" s="440"/>
    </row>
    <row r="237" spans="1:18" s="424" customFormat="1" ht="13.95" customHeight="1">
      <c r="A237" s="415"/>
      <c r="B237" s="444"/>
      <c r="C237" s="436">
        <v>4010</v>
      </c>
      <c r="D237" s="233" t="s">
        <v>106</v>
      </c>
      <c r="E237" s="435">
        <v>93603</v>
      </c>
      <c r="F237" s="435">
        <v>73019</v>
      </c>
      <c r="G237" s="434">
        <f>I237+Q237</f>
        <v>73019</v>
      </c>
      <c r="H237" s="438">
        <f t="shared" si="72"/>
        <v>100</v>
      </c>
      <c r="I237" s="434">
        <f>SUM(J237:P237)</f>
        <v>73019</v>
      </c>
      <c r="J237" s="435">
        <v>73019</v>
      </c>
      <c r="K237" s="435"/>
      <c r="L237" s="439"/>
      <c r="M237" s="439"/>
      <c r="N237" s="440"/>
      <c r="O237" s="440"/>
      <c r="P237" s="440"/>
      <c r="Q237" s="440"/>
      <c r="R237" s="440"/>
    </row>
    <row r="238" spans="1:18" s="424" customFormat="1" ht="13.95" customHeight="1">
      <c r="A238" s="415"/>
      <c r="B238" s="444"/>
      <c r="C238" s="436">
        <v>4110</v>
      </c>
      <c r="D238" s="233" t="s">
        <v>257</v>
      </c>
      <c r="E238" s="435">
        <v>16006</v>
      </c>
      <c r="F238" s="435">
        <v>12486</v>
      </c>
      <c r="G238" s="434">
        <f t="shared" ref="G238:G239" si="75">I238+Q238</f>
        <v>12486</v>
      </c>
      <c r="H238" s="438">
        <f t="shared" si="72"/>
        <v>100</v>
      </c>
      <c r="I238" s="434">
        <f t="shared" ref="I238:I240" si="76">SUM(J238:P238)</f>
        <v>12486</v>
      </c>
      <c r="J238" s="435">
        <v>12486</v>
      </c>
      <c r="K238" s="435"/>
      <c r="L238" s="439"/>
      <c r="M238" s="439"/>
      <c r="N238" s="440"/>
      <c r="O238" s="440"/>
      <c r="P238" s="440"/>
      <c r="Q238" s="440"/>
      <c r="R238" s="440"/>
    </row>
    <row r="239" spans="1:18" s="424" customFormat="1" ht="13.95" customHeight="1">
      <c r="A239" s="415"/>
      <c r="B239" s="444"/>
      <c r="C239" s="436">
        <v>4120</v>
      </c>
      <c r="D239" s="233" t="s">
        <v>109</v>
      </c>
      <c r="E239" s="435">
        <v>2293</v>
      </c>
      <c r="F239" s="435">
        <v>1789</v>
      </c>
      <c r="G239" s="434">
        <f t="shared" si="75"/>
        <v>1789</v>
      </c>
      <c r="H239" s="438">
        <f t="shared" si="72"/>
        <v>100</v>
      </c>
      <c r="I239" s="434">
        <f t="shared" si="76"/>
        <v>1789</v>
      </c>
      <c r="J239" s="435">
        <v>1789</v>
      </c>
      <c r="K239" s="435"/>
      <c r="L239" s="439"/>
      <c r="M239" s="439"/>
      <c r="N239" s="440"/>
      <c r="O239" s="440"/>
      <c r="P239" s="440"/>
      <c r="Q239" s="440"/>
      <c r="R239" s="440"/>
    </row>
    <row r="240" spans="1:18" s="424" customFormat="1" ht="15" customHeight="1">
      <c r="A240" s="415"/>
      <c r="B240" s="444">
        <v>80195</v>
      </c>
      <c r="C240" s="444"/>
      <c r="D240" s="59" t="s">
        <v>16</v>
      </c>
      <c r="E240" s="437">
        <f>SUM(E247:E247)</f>
        <v>35203</v>
      </c>
      <c r="F240" s="437">
        <f>SUM(F247:F247)</f>
        <v>35158</v>
      </c>
      <c r="G240" s="434">
        <f>I240+Q240</f>
        <v>35156.949999999997</v>
      </c>
      <c r="H240" s="438">
        <f t="shared" si="72"/>
        <v>99.997013481995552</v>
      </c>
      <c r="I240" s="434">
        <f t="shared" si="76"/>
        <v>35156.949999999997</v>
      </c>
      <c r="J240" s="439"/>
      <c r="K240" s="437">
        <f>SUM(K247:K247)</f>
        <v>35156.949999999997</v>
      </c>
      <c r="L240" s="439"/>
      <c r="M240" s="439"/>
      <c r="N240" s="437"/>
      <c r="O240" s="440"/>
      <c r="P240" s="440"/>
      <c r="Q240" s="440"/>
      <c r="R240" s="440"/>
    </row>
    <row r="241" spans="1:18" s="424" customFormat="1" ht="12" customHeight="1">
      <c r="A241" s="1015" t="s">
        <v>2</v>
      </c>
      <c r="B241" s="1016"/>
      <c r="C241" s="1032"/>
      <c r="D241" s="1033" t="s">
        <v>85</v>
      </c>
      <c r="E241" s="1021" t="s">
        <v>181</v>
      </c>
      <c r="F241" s="1021" t="s">
        <v>182</v>
      </c>
      <c r="G241" s="1005" t="s">
        <v>6</v>
      </c>
      <c r="H241" s="1034" t="s">
        <v>183</v>
      </c>
      <c r="I241" s="1005" t="s">
        <v>184</v>
      </c>
      <c r="J241" s="1005"/>
      <c r="K241" s="1005"/>
      <c r="L241" s="1005"/>
      <c r="M241" s="1005"/>
      <c r="N241" s="1005"/>
      <c r="O241" s="1005"/>
      <c r="P241" s="1005"/>
      <c r="Q241" s="1005"/>
      <c r="R241" s="1005"/>
    </row>
    <row r="242" spans="1:18" s="424" customFormat="1" ht="15" customHeight="1">
      <c r="A242" s="1010" t="s">
        <v>9</v>
      </c>
      <c r="B242" s="1010" t="s">
        <v>10</v>
      </c>
      <c r="C242" s="1010" t="s">
        <v>11</v>
      </c>
      <c r="D242" s="1033"/>
      <c r="E242" s="1022"/>
      <c r="F242" s="1022"/>
      <c r="G242" s="1005"/>
      <c r="H242" s="1034"/>
      <c r="I242" s="1005" t="s">
        <v>185</v>
      </c>
      <c r="J242" s="1005" t="s">
        <v>150</v>
      </c>
      <c r="K242" s="1005"/>
      <c r="L242" s="1005"/>
      <c r="M242" s="1005"/>
      <c r="N242" s="1005"/>
      <c r="O242" s="1005"/>
      <c r="P242" s="1005"/>
      <c r="Q242" s="1005" t="s">
        <v>186</v>
      </c>
      <c r="R242" s="1005" t="s">
        <v>150</v>
      </c>
    </row>
    <row r="243" spans="1:18" s="424" customFormat="1" ht="10.95" customHeight="1">
      <c r="A243" s="1010"/>
      <c r="B243" s="1010"/>
      <c r="C243" s="1010"/>
      <c r="D243" s="1033"/>
      <c r="E243" s="1022"/>
      <c r="F243" s="1022"/>
      <c r="G243" s="1005"/>
      <c r="H243" s="1034"/>
      <c r="I243" s="1005"/>
      <c r="J243" s="1005"/>
      <c r="K243" s="1005"/>
      <c r="L243" s="1005"/>
      <c r="M243" s="1005"/>
      <c r="N243" s="1005"/>
      <c r="O243" s="1005"/>
      <c r="P243" s="1005"/>
      <c r="Q243" s="1005"/>
      <c r="R243" s="1005"/>
    </row>
    <row r="244" spans="1:18" s="424" customFormat="1" ht="10.95" customHeight="1">
      <c r="A244" s="1010"/>
      <c r="B244" s="1010"/>
      <c r="C244" s="1010"/>
      <c r="D244" s="1033"/>
      <c r="E244" s="1022"/>
      <c r="F244" s="1022"/>
      <c r="G244" s="1005"/>
      <c r="H244" s="1034"/>
      <c r="I244" s="1005"/>
      <c r="J244" s="1002" t="s">
        <v>187</v>
      </c>
      <c r="K244" s="1002" t="s">
        <v>188</v>
      </c>
      <c r="L244" s="1031" t="s">
        <v>189</v>
      </c>
      <c r="M244" s="1031" t="s">
        <v>190</v>
      </c>
      <c r="N244" s="1031" t="s">
        <v>191</v>
      </c>
      <c r="O244" s="1031" t="s">
        <v>192</v>
      </c>
      <c r="P244" s="1031" t="s">
        <v>193</v>
      </c>
      <c r="Q244" s="1005"/>
      <c r="R244" s="1005" t="s">
        <v>194</v>
      </c>
    </row>
    <row r="245" spans="1:18" s="424" customFormat="1" ht="10.95" customHeight="1">
      <c r="A245" s="1010"/>
      <c r="B245" s="1010"/>
      <c r="C245" s="1010"/>
      <c r="D245" s="1033"/>
      <c r="E245" s="1022"/>
      <c r="F245" s="1022"/>
      <c r="G245" s="1005"/>
      <c r="H245" s="1034"/>
      <c r="I245" s="1005"/>
      <c r="J245" s="1003"/>
      <c r="K245" s="1003"/>
      <c r="L245" s="1031"/>
      <c r="M245" s="1031"/>
      <c r="N245" s="1031"/>
      <c r="O245" s="1031"/>
      <c r="P245" s="1031"/>
      <c r="Q245" s="1005"/>
      <c r="R245" s="1005"/>
    </row>
    <row r="246" spans="1:18" s="424" customFormat="1" ht="45" customHeight="1">
      <c r="A246" s="1011"/>
      <c r="B246" s="1011"/>
      <c r="C246" s="1011"/>
      <c r="D246" s="1033"/>
      <c r="E246" s="1023"/>
      <c r="F246" s="1023"/>
      <c r="G246" s="1005"/>
      <c r="H246" s="1034"/>
      <c r="I246" s="1005"/>
      <c r="J246" s="1004"/>
      <c r="K246" s="1004"/>
      <c r="L246" s="1031"/>
      <c r="M246" s="1031"/>
      <c r="N246" s="1031"/>
      <c r="O246" s="1031"/>
      <c r="P246" s="1031"/>
      <c r="Q246" s="1005"/>
      <c r="R246" s="1005"/>
    </row>
    <row r="247" spans="1:18" s="424" customFormat="1" ht="20.399999999999999" customHeight="1">
      <c r="A247" s="415"/>
      <c r="B247" s="444"/>
      <c r="C247" s="436">
        <v>4440</v>
      </c>
      <c r="D247" s="233" t="s">
        <v>116</v>
      </c>
      <c r="E247" s="435">
        <v>35203</v>
      </c>
      <c r="F247" s="435">
        <v>35158</v>
      </c>
      <c r="G247" s="434">
        <f t="shared" ref="G247" si="77">I247+Q247</f>
        <v>35156.949999999997</v>
      </c>
      <c r="H247" s="438">
        <f>G247/F247*100</f>
        <v>99.997013481995552</v>
      </c>
      <c r="I247" s="434">
        <f>SUM(J247:P247)</f>
        <v>35156.949999999997</v>
      </c>
      <c r="J247" s="439"/>
      <c r="K247" s="435">
        <v>35156.949999999997</v>
      </c>
      <c r="L247" s="439"/>
      <c r="M247" s="439"/>
      <c r="N247" s="440"/>
      <c r="O247" s="440"/>
      <c r="P247" s="440"/>
      <c r="Q247" s="440"/>
      <c r="R247" s="440"/>
    </row>
    <row r="248" spans="1:18" s="424" customFormat="1" ht="15" customHeight="1">
      <c r="A248" s="415">
        <v>851</v>
      </c>
      <c r="B248" s="427"/>
      <c r="C248" s="427"/>
      <c r="D248" s="58" t="s">
        <v>95</v>
      </c>
      <c r="E248" s="464">
        <f>E249+E251+E254</f>
        <v>130000</v>
      </c>
      <c r="F248" s="464">
        <f>F249+F251+F254</f>
        <v>100000</v>
      </c>
      <c r="G248" s="464">
        <f>G249+G251+G254</f>
        <v>56937.57</v>
      </c>
      <c r="H248" s="429">
        <f t="shared" si="62"/>
        <v>56.937570000000001</v>
      </c>
      <c r="I248" s="430">
        <f t="shared" ref="I248" si="78">SUM(J248:P248)</f>
        <v>56937.57</v>
      </c>
      <c r="J248" s="464">
        <f>J249+J251+J254</f>
        <v>14240</v>
      </c>
      <c r="K248" s="464">
        <f>K249+K251+K254</f>
        <v>42697.57</v>
      </c>
      <c r="L248" s="464"/>
      <c r="M248" s="464"/>
      <c r="N248" s="464"/>
      <c r="O248" s="464"/>
      <c r="P248" s="464"/>
      <c r="Q248" s="464"/>
      <c r="R248" s="464"/>
    </row>
    <row r="249" spans="1:18" s="424" customFormat="1" ht="15" customHeight="1">
      <c r="A249" s="415"/>
      <c r="B249" s="444">
        <v>85121</v>
      </c>
      <c r="C249" s="444"/>
      <c r="D249" s="59" t="s">
        <v>225</v>
      </c>
      <c r="E249" s="437">
        <f>SUM(E250:E250)</f>
        <v>30000</v>
      </c>
      <c r="F249" s="437"/>
      <c r="G249" s="437"/>
      <c r="H249" s="438"/>
      <c r="I249" s="430"/>
      <c r="J249" s="439"/>
      <c r="K249" s="437"/>
      <c r="L249" s="439"/>
      <c r="M249" s="439"/>
      <c r="N249" s="440"/>
      <c r="O249" s="440"/>
      <c r="P249" s="440"/>
      <c r="Q249" s="437"/>
      <c r="R249" s="440"/>
    </row>
    <row r="250" spans="1:18" s="424" customFormat="1" ht="40.799999999999997" customHeight="1">
      <c r="A250" s="415"/>
      <c r="B250" s="444"/>
      <c r="C250" s="436">
        <v>2560</v>
      </c>
      <c r="D250" s="233" t="s">
        <v>292</v>
      </c>
      <c r="E250" s="435">
        <v>30000</v>
      </c>
      <c r="F250" s="435"/>
      <c r="G250" s="434"/>
      <c r="H250" s="438"/>
      <c r="I250" s="430"/>
      <c r="J250" s="439"/>
      <c r="K250" s="442"/>
      <c r="L250" s="439"/>
      <c r="M250" s="439"/>
      <c r="N250" s="440"/>
      <c r="O250" s="440"/>
      <c r="P250" s="440"/>
      <c r="Q250" s="442"/>
      <c r="R250" s="440"/>
    </row>
    <row r="251" spans="1:18" s="424" customFormat="1" ht="15" customHeight="1">
      <c r="A251" s="415"/>
      <c r="B251" s="444">
        <v>85153</v>
      </c>
      <c r="C251" s="444"/>
      <c r="D251" s="59" t="s">
        <v>132</v>
      </c>
      <c r="E251" s="437">
        <f>SUM(E252:E253)</f>
        <v>10000</v>
      </c>
      <c r="F251" s="437">
        <f>SUM(F252:F253)</f>
        <v>10000</v>
      </c>
      <c r="G251" s="437">
        <f>SUM(G252:G253)</f>
        <v>4162.1000000000004</v>
      </c>
      <c r="H251" s="438">
        <f>G251/F251*100</f>
        <v>41.621000000000002</v>
      </c>
      <c r="I251" s="434">
        <f>SUM(J251:P251)</f>
        <v>4162.1000000000004</v>
      </c>
      <c r="J251" s="439"/>
      <c r="K251" s="437">
        <f>SUM(K252:K253)</f>
        <v>4162.1000000000004</v>
      </c>
      <c r="L251" s="439"/>
      <c r="M251" s="439"/>
      <c r="N251" s="440"/>
      <c r="O251" s="440"/>
      <c r="P251" s="440"/>
      <c r="Q251" s="440"/>
      <c r="R251" s="440"/>
    </row>
    <row r="252" spans="1:18" s="424" customFormat="1" ht="13.95" customHeight="1">
      <c r="A252" s="415"/>
      <c r="B252" s="444"/>
      <c r="C252" s="436">
        <v>4210</v>
      </c>
      <c r="D252" s="233" t="s">
        <v>103</v>
      </c>
      <c r="E252" s="435">
        <v>3000</v>
      </c>
      <c r="F252" s="435">
        <v>3000</v>
      </c>
      <c r="G252" s="434">
        <f>I252+Q252</f>
        <v>122.04</v>
      </c>
      <c r="H252" s="438">
        <f t="shared" ref="H252" si="79">G252/F252*100</f>
        <v>4.0680000000000005</v>
      </c>
      <c r="I252" s="434">
        <f t="shared" ref="I252" si="80">SUM(J252:P252)</f>
        <v>122.04</v>
      </c>
      <c r="J252" s="439"/>
      <c r="K252" s="435">
        <v>122.04</v>
      </c>
      <c r="L252" s="439"/>
      <c r="M252" s="439"/>
      <c r="N252" s="440"/>
      <c r="O252" s="440"/>
      <c r="P252" s="440"/>
      <c r="Q252" s="440"/>
      <c r="R252" s="440"/>
    </row>
    <row r="253" spans="1:18" s="424" customFormat="1" ht="13.95" customHeight="1">
      <c r="A253" s="415"/>
      <c r="B253" s="444"/>
      <c r="C253" s="436">
        <v>4300</v>
      </c>
      <c r="D253" s="233" t="s">
        <v>104</v>
      </c>
      <c r="E253" s="435">
        <v>7000</v>
      </c>
      <c r="F253" s="435">
        <v>7000</v>
      </c>
      <c r="G253" s="434">
        <f>I253+Q253</f>
        <v>4040.06</v>
      </c>
      <c r="H253" s="438">
        <f t="shared" ref="H253:H259" si="81">G253/F253*100</f>
        <v>57.715142857142851</v>
      </c>
      <c r="I253" s="434">
        <f t="shared" ref="I253:I304" si="82">SUM(J253:P253)</f>
        <v>4040.06</v>
      </c>
      <c r="J253" s="439"/>
      <c r="K253" s="435">
        <v>4040.06</v>
      </c>
      <c r="L253" s="439"/>
      <c r="M253" s="439"/>
      <c r="N253" s="440"/>
      <c r="O253" s="440"/>
      <c r="P253" s="440"/>
      <c r="Q253" s="440"/>
      <c r="R253" s="440"/>
    </row>
    <row r="254" spans="1:18" s="424" customFormat="1" ht="15" customHeight="1">
      <c r="A254" s="415"/>
      <c r="B254" s="444">
        <v>85154</v>
      </c>
      <c r="C254" s="444"/>
      <c r="D254" s="59" t="s">
        <v>131</v>
      </c>
      <c r="E254" s="437">
        <f>SUM(E255:E260)</f>
        <v>90000</v>
      </c>
      <c r="F254" s="437">
        <f>SUM(F255:F260)</f>
        <v>90000</v>
      </c>
      <c r="G254" s="437">
        <f>SUM(G255:G260)</f>
        <v>52775.47</v>
      </c>
      <c r="H254" s="438">
        <f t="shared" si="81"/>
        <v>58.639411111111116</v>
      </c>
      <c r="I254" s="434">
        <f t="shared" si="82"/>
        <v>52775.47</v>
      </c>
      <c r="J254" s="437">
        <f>SUM(J255:J260)</f>
        <v>14240</v>
      </c>
      <c r="K254" s="437">
        <f>SUM(K255:K260)</f>
        <v>38535.47</v>
      </c>
      <c r="L254" s="439"/>
      <c r="M254" s="442"/>
      <c r="N254" s="440"/>
      <c r="O254" s="440"/>
      <c r="P254" s="440"/>
      <c r="Q254" s="437"/>
      <c r="R254" s="440"/>
    </row>
    <row r="255" spans="1:18" s="465" customFormat="1" ht="13.95" customHeight="1">
      <c r="A255" s="415"/>
      <c r="B255" s="444"/>
      <c r="C255" s="436">
        <v>4170</v>
      </c>
      <c r="D255" s="233" t="s">
        <v>113</v>
      </c>
      <c r="E255" s="435">
        <v>21000</v>
      </c>
      <c r="F255" s="435">
        <v>21000</v>
      </c>
      <c r="G255" s="434">
        <f>I255+Q255</f>
        <v>14240</v>
      </c>
      <c r="H255" s="438">
        <f t="shared" si="81"/>
        <v>67.80952380952381</v>
      </c>
      <c r="I255" s="434">
        <f t="shared" si="82"/>
        <v>14240</v>
      </c>
      <c r="J255" s="439">
        <v>14240</v>
      </c>
      <c r="K255" s="435"/>
      <c r="L255" s="439"/>
      <c r="M255" s="439"/>
      <c r="N255" s="440"/>
      <c r="O255" s="440"/>
      <c r="P255" s="440"/>
      <c r="Q255" s="440"/>
      <c r="R255" s="440"/>
    </row>
    <row r="256" spans="1:18" s="465" customFormat="1" ht="13.95" customHeight="1">
      <c r="A256" s="415"/>
      <c r="B256" s="444"/>
      <c r="C256" s="436">
        <v>4210</v>
      </c>
      <c r="D256" s="233" t="s">
        <v>103</v>
      </c>
      <c r="E256" s="435">
        <v>25000</v>
      </c>
      <c r="F256" s="435">
        <v>25000</v>
      </c>
      <c r="G256" s="434">
        <f>I256+Q256</f>
        <v>7238.99</v>
      </c>
      <c r="H256" s="438">
        <f t="shared" si="81"/>
        <v>28.955959999999997</v>
      </c>
      <c r="I256" s="434">
        <f t="shared" si="82"/>
        <v>7238.99</v>
      </c>
      <c r="J256" s="439"/>
      <c r="K256" s="435">
        <v>7238.99</v>
      </c>
      <c r="L256" s="439"/>
      <c r="M256" s="439"/>
      <c r="N256" s="440"/>
      <c r="O256" s="440"/>
      <c r="P256" s="440"/>
      <c r="Q256" s="440"/>
      <c r="R256" s="440"/>
    </row>
    <row r="257" spans="1:18" s="465" customFormat="1" ht="13.95" customHeight="1">
      <c r="A257" s="415"/>
      <c r="B257" s="444"/>
      <c r="C257" s="436">
        <v>4300</v>
      </c>
      <c r="D257" s="233" t="s">
        <v>104</v>
      </c>
      <c r="E257" s="435">
        <v>41000</v>
      </c>
      <c r="F257" s="435">
        <v>41000</v>
      </c>
      <c r="G257" s="434">
        <f>I257+Q257</f>
        <v>30878.48</v>
      </c>
      <c r="H257" s="438">
        <f t="shared" si="81"/>
        <v>75.313365853658524</v>
      </c>
      <c r="I257" s="434">
        <f t="shared" si="82"/>
        <v>30878.48</v>
      </c>
      <c r="J257" s="439"/>
      <c r="K257" s="435">
        <v>30878.48</v>
      </c>
      <c r="L257" s="439"/>
      <c r="M257" s="439"/>
      <c r="N257" s="440"/>
      <c r="O257" s="440"/>
      <c r="P257" s="440"/>
      <c r="Q257" s="440"/>
      <c r="R257" s="440"/>
    </row>
    <row r="258" spans="1:18" s="465" customFormat="1" ht="13.95" customHeight="1">
      <c r="A258" s="415"/>
      <c r="B258" s="444"/>
      <c r="C258" s="436">
        <v>4410</v>
      </c>
      <c r="D258" s="233" t="s">
        <v>110</v>
      </c>
      <c r="E258" s="435">
        <v>500</v>
      </c>
      <c r="F258" s="435">
        <v>500</v>
      </c>
      <c r="G258" s="434"/>
      <c r="H258" s="438"/>
      <c r="I258" s="434"/>
      <c r="J258" s="439"/>
      <c r="K258" s="435"/>
      <c r="L258" s="439"/>
      <c r="M258" s="439"/>
      <c r="N258" s="440"/>
      <c r="O258" s="440"/>
      <c r="P258" s="440"/>
      <c r="Q258" s="440"/>
      <c r="R258" s="440"/>
    </row>
    <row r="259" spans="1:18" s="465" customFormat="1" ht="21" customHeight="1">
      <c r="A259" s="415"/>
      <c r="B259" s="444"/>
      <c r="C259" s="436">
        <v>4610</v>
      </c>
      <c r="D259" s="233" t="s">
        <v>262</v>
      </c>
      <c r="E259" s="435">
        <v>1000</v>
      </c>
      <c r="F259" s="435">
        <v>1000</v>
      </c>
      <c r="G259" s="434">
        <f>I259+Q259</f>
        <v>418</v>
      </c>
      <c r="H259" s="438">
        <f t="shared" si="81"/>
        <v>41.8</v>
      </c>
      <c r="I259" s="434">
        <f t="shared" si="82"/>
        <v>418</v>
      </c>
      <c r="J259" s="439"/>
      <c r="K259" s="435">
        <v>418</v>
      </c>
      <c r="L259" s="439"/>
      <c r="M259" s="439"/>
      <c r="N259" s="440"/>
      <c r="O259" s="440"/>
      <c r="P259" s="440"/>
      <c r="Q259" s="440"/>
      <c r="R259" s="440"/>
    </row>
    <row r="260" spans="1:18" s="465" customFormat="1" ht="23.4" customHeight="1">
      <c r="A260" s="415"/>
      <c r="B260" s="444"/>
      <c r="C260" s="436">
        <v>4700</v>
      </c>
      <c r="D260" s="233" t="s">
        <v>130</v>
      </c>
      <c r="E260" s="435">
        <v>1500</v>
      </c>
      <c r="F260" s="435">
        <v>1500</v>
      </c>
      <c r="G260" s="434"/>
      <c r="H260" s="438"/>
      <c r="I260" s="434"/>
      <c r="J260" s="439"/>
      <c r="K260" s="435"/>
      <c r="L260" s="439"/>
      <c r="M260" s="439"/>
      <c r="N260" s="440"/>
      <c r="O260" s="440"/>
      <c r="P260" s="440"/>
      <c r="Q260" s="440"/>
      <c r="R260" s="440"/>
    </row>
    <row r="261" spans="1:18" s="424" customFormat="1" ht="19.2" customHeight="1">
      <c r="A261" s="415">
        <v>852</v>
      </c>
      <c r="B261" s="427"/>
      <c r="C261" s="427"/>
      <c r="D261" s="134" t="s">
        <v>55</v>
      </c>
      <c r="E261" s="464">
        <f>E262+E264+E266+E283+E293+E295+E298+E300+E302+E323+E327</f>
        <v>2262000</v>
      </c>
      <c r="F261" s="464">
        <f>F262+F264+F266+F283+F293+F295+F298+F300+F302+F323+F327</f>
        <v>6294065</v>
      </c>
      <c r="G261" s="464">
        <f>G262+G264+G266+G283+G293+G295+G298+G300+G302+G323+G327</f>
        <v>6109117.7299999986</v>
      </c>
      <c r="H261" s="429">
        <f t="shared" ref="H261:H301" si="83">G261/F261*100</f>
        <v>97.061560851373457</v>
      </c>
      <c r="I261" s="430">
        <f>SUM(J261:P261)</f>
        <v>6109117.7300000004</v>
      </c>
      <c r="J261" s="464">
        <f>J262+J264+J266+J283+J293+J295+J298+J300+J302+J323+J327</f>
        <v>512823.41</v>
      </c>
      <c r="K261" s="464">
        <f>K262+K264+K266+K283+K293+K295+K298+K300+K302+K323+K327</f>
        <v>195678.07</v>
      </c>
      <c r="L261" s="464"/>
      <c r="M261" s="464">
        <f>M262+M264+M266+M283+M293+M295+M298+M300+M302+M323+M327</f>
        <v>5400616.25</v>
      </c>
      <c r="N261" s="464"/>
      <c r="O261" s="464"/>
      <c r="P261" s="464"/>
      <c r="Q261" s="464"/>
      <c r="R261" s="464"/>
    </row>
    <row r="262" spans="1:18" s="424" customFormat="1" ht="15" customHeight="1">
      <c r="A262" s="415"/>
      <c r="B262" s="466">
        <v>85204</v>
      </c>
      <c r="C262" s="427"/>
      <c r="D262" s="445" t="s">
        <v>258</v>
      </c>
      <c r="E262" s="437">
        <f>E263</f>
        <v>5000</v>
      </c>
      <c r="F262" s="437">
        <f>F263</f>
        <v>5000</v>
      </c>
      <c r="G262" s="437">
        <f>G263</f>
        <v>3997.9</v>
      </c>
      <c r="H262" s="438">
        <f t="shared" si="83"/>
        <v>79.958000000000013</v>
      </c>
      <c r="I262" s="434">
        <f>SUM(J262:P262)</f>
        <v>3997.9</v>
      </c>
      <c r="J262" s="437"/>
      <c r="K262" s="437">
        <f>K263</f>
        <v>3997.9</v>
      </c>
      <c r="L262" s="437"/>
      <c r="M262" s="437"/>
      <c r="N262" s="464"/>
      <c r="O262" s="464"/>
      <c r="P262" s="464"/>
      <c r="Q262" s="464"/>
      <c r="R262" s="464"/>
    </row>
    <row r="263" spans="1:18" s="424" customFormat="1" ht="31.2" customHeight="1">
      <c r="A263" s="415"/>
      <c r="B263" s="427"/>
      <c r="C263" s="466">
        <v>4330</v>
      </c>
      <c r="D263" s="445" t="s">
        <v>221</v>
      </c>
      <c r="E263" s="437">
        <v>5000</v>
      </c>
      <c r="F263" s="437">
        <v>5000</v>
      </c>
      <c r="G263" s="437">
        <f>SUM(I263+Q263)</f>
        <v>3997.9</v>
      </c>
      <c r="H263" s="438">
        <f t="shared" si="83"/>
        <v>79.958000000000013</v>
      </c>
      <c r="I263" s="434">
        <f>SUM(J263:P263)</f>
        <v>3997.9</v>
      </c>
      <c r="J263" s="464"/>
      <c r="K263" s="437">
        <v>3997.9</v>
      </c>
      <c r="L263" s="464"/>
      <c r="M263" s="464"/>
      <c r="N263" s="464"/>
      <c r="O263" s="464"/>
      <c r="P263" s="464"/>
      <c r="Q263" s="464"/>
      <c r="R263" s="464"/>
    </row>
    <row r="264" spans="1:18" s="424" customFormat="1" ht="15" customHeight="1">
      <c r="A264" s="415"/>
      <c r="B264" s="466">
        <v>85206</v>
      </c>
      <c r="C264" s="427"/>
      <c r="D264" s="445" t="s">
        <v>56</v>
      </c>
      <c r="E264" s="437">
        <f>E265</f>
        <v>6000</v>
      </c>
      <c r="F264" s="437">
        <f>F265</f>
        <v>17400</v>
      </c>
      <c r="G264" s="437">
        <f>G265</f>
        <v>15000</v>
      </c>
      <c r="H264" s="438">
        <f t="shared" si="83"/>
        <v>86.206896551724128</v>
      </c>
      <c r="I264" s="437">
        <f t="shared" si="82"/>
        <v>15000</v>
      </c>
      <c r="J264" s="437">
        <f>J265</f>
        <v>15000</v>
      </c>
      <c r="K264" s="464"/>
      <c r="L264" s="464"/>
      <c r="M264" s="464"/>
      <c r="N264" s="464"/>
      <c r="O264" s="464"/>
      <c r="P264" s="464"/>
      <c r="Q264" s="464"/>
      <c r="R264" s="464"/>
    </row>
    <row r="265" spans="1:18" s="424" customFormat="1" ht="14.25" customHeight="1">
      <c r="A265" s="415"/>
      <c r="B265" s="466"/>
      <c r="C265" s="466" t="s">
        <v>226</v>
      </c>
      <c r="D265" s="445" t="s">
        <v>113</v>
      </c>
      <c r="E265" s="437">
        <v>6000</v>
      </c>
      <c r="F265" s="437">
        <v>17400</v>
      </c>
      <c r="G265" s="434">
        <f t="shared" ref="G265:G304" si="84">I265+Q265</f>
        <v>15000</v>
      </c>
      <c r="H265" s="438">
        <f t="shared" si="83"/>
        <v>86.206896551724128</v>
      </c>
      <c r="I265" s="437">
        <f>SUM(J265:P265)</f>
        <v>15000</v>
      </c>
      <c r="J265" s="437">
        <v>15000</v>
      </c>
      <c r="K265" s="464"/>
      <c r="L265" s="464"/>
      <c r="M265" s="464"/>
      <c r="N265" s="464"/>
      <c r="O265" s="464"/>
      <c r="P265" s="464"/>
      <c r="Q265" s="464"/>
      <c r="R265" s="464"/>
    </row>
    <row r="266" spans="1:18" s="424" customFormat="1" ht="15" customHeight="1">
      <c r="A266" s="415"/>
      <c r="B266" s="444">
        <v>85211</v>
      </c>
      <c r="C266" s="444"/>
      <c r="D266" s="604" t="s">
        <v>293</v>
      </c>
      <c r="E266" s="437"/>
      <c r="F266" s="437">
        <f>SUM(F267:F276)</f>
        <v>3469953</v>
      </c>
      <c r="G266" s="434">
        <f t="shared" ref="G266:G276" si="85">I266+Q266</f>
        <v>3469749.05</v>
      </c>
      <c r="H266" s="438">
        <f t="shared" ref="H266:H276" si="86">G266/F266*100</f>
        <v>99.994122398776</v>
      </c>
      <c r="I266" s="437">
        <f t="shared" ref="I266:I270" si="87">SUM(J266:P266)</f>
        <v>3469749.05</v>
      </c>
      <c r="J266" s="437">
        <f>SUM(J267:J276)</f>
        <v>39580.22</v>
      </c>
      <c r="K266" s="437">
        <f>SUM(K267:K276)</f>
        <v>23656.030000000002</v>
      </c>
      <c r="L266" s="439"/>
      <c r="M266" s="437">
        <f>SUM(M267:M276)</f>
        <v>3406512.8</v>
      </c>
      <c r="N266" s="439"/>
      <c r="O266" s="440"/>
      <c r="P266" s="440"/>
      <c r="Q266" s="440"/>
      <c r="R266" s="440"/>
    </row>
    <row r="267" spans="1:18" s="424" customFormat="1" ht="13.95" customHeight="1">
      <c r="A267" s="415"/>
      <c r="B267" s="444"/>
      <c r="C267" s="436">
        <v>3110</v>
      </c>
      <c r="D267" s="233" t="s">
        <v>114</v>
      </c>
      <c r="E267" s="435"/>
      <c r="F267" s="435">
        <v>3406520</v>
      </c>
      <c r="G267" s="434">
        <f t="shared" si="85"/>
        <v>3406512.8</v>
      </c>
      <c r="H267" s="438">
        <f t="shared" si="86"/>
        <v>99.999788640606837</v>
      </c>
      <c r="I267" s="434">
        <f t="shared" si="87"/>
        <v>3406512.8</v>
      </c>
      <c r="J267" s="467"/>
      <c r="K267" s="435"/>
      <c r="L267" s="439"/>
      <c r="M267" s="435">
        <v>3406512.8</v>
      </c>
      <c r="N267" s="440"/>
      <c r="O267" s="440"/>
      <c r="P267" s="440"/>
      <c r="Q267" s="440"/>
      <c r="R267" s="440"/>
    </row>
    <row r="268" spans="1:18" s="424" customFormat="1" ht="13.95" customHeight="1">
      <c r="A268" s="415"/>
      <c r="B268" s="444"/>
      <c r="C268" s="436">
        <v>4010</v>
      </c>
      <c r="D268" s="233" t="s">
        <v>106</v>
      </c>
      <c r="E268" s="435"/>
      <c r="F268" s="435">
        <v>33550</v>
      </c>
      <c r="G268" s="434">
        <f t="shared" si="85"/>
        <v>33393.15</v>
      </c>
      <c r="H268" s="438">
        <f t="shared" si="86"/>
        <v>99.532488822652766</v>
      </c>
      <c r="I268" s="434">
        <f t="shared" si="87"/>
        <v>33393.15</v>
      </c>
      <c r="J268" s="467">
        <v>33393.15</v>
      </c>
      <c r="K268" s="435"/>
      <c r="L268" s="439"/>
      <c r="M268" s="435"/>
      <c r="N268" s="440"/>
      <c r="O268" s="440"/>
      <c r="P268" s="440"/>
      <c r="Q268" s="440"/>
      <c r="R268" s="440"/>
    </row>
    <row r="269" spans="1:18" s="424" customFormat="1" ht="13.95" customHeight="1">
      <c r="A269" s="415"/>
      <c r="B269" s="444"/>
      <c r="C269" s="436">
        <v>4110</v>
      </c>
      <c r="D269" s="233" t="s">
        <v>108</v>
      </c>
      <c r="E269" s="435"/>
      <c r="F269" s="435">
        <v>5557</v>
      </c>
      <c r="G269" s="434">
        <f t="shared" si="85"/>
        <v>5548.95</v>
      </c>
      <c r="H269" s="438">
        <f t="shared" si="86"/>
        <v>99.855137664207305</v>
      </c>
      <c r="I269" s="434">
        <f t="shared" si="87"/>
        <v>5548.95</v>
      </c>
      <c r="J269" s="467">
        <v>5548.95</v>
      </c>
      <c r="K269" s="435"/>
      <c r="L269" s="439"/>
      <c r="M269" s="435"/>
      <c r="N269" s="440"/>
      <c r="O269" s="440"/>
      <c r="P269" s="440"/>
      <c r="Q269" s="440"/>
      <c r="R269" s="440"/>
    </row>
    <row r="270" spans="1:18" s="424" customFormat="1" ht="13.95" customHeight="1">
      <c r="A270" s="415"/>
      <c r="B270" s="444"/>
      <c r="C270" s="436">
        <v>4120</v>
      </c>
      <c r="D270" s="233" t="s">
        <v>109</v>
      </c>
      <c r="E270" s="435"/>
      <c r="F270" s="435">
        <v>643</v>
      </c>
      <c r="G270" s="434">
        <f t="shared" si="85"/>
        <v>638.12</v>
      </c>
      <c r="H270" s="438">
        <f t="shared" si="86"/>
        <v>99.241057542768274</v>
      </c>
      <c r="I270" s="434">
        <f t="shared" si="87"/>
        <v>638.12</v>
      </c>
      <c r="J270" s="467">
        <v>638.12</v>
      </c>
      <c r="K270" s="435"/>
      <c r="L270" s="439"/>
      <c r="M270" s="435"/>
      <c r="N270" s="440"/>
      <c r="O270" s="440"/>
      <c r="P270" s="440"/>
      <c r="Q270" s="440"/>
      <c r="R270" s="440"/>
    </row>
    <row r="271" spans="1:18" s="424" customFormat="1" ht="13.95" customHeight="1">
      <c r="A271" s="415"/>
      <c r="B271" s="444"/>
      <c r="C271" s="436">
        <v>4210</v>
      </c>
      <c r="D271" s="233" t="s">
        <v>103</v>
      </c>
      <c r="E271" s="435"/>
      <c r="F271" s="435">
        <v>12349</v>
      </c>
      <c r="G271" s="434">
        <f t="shared" si="85"/>
        <v>12341.4</v>
      </c>
      <c r="H271" s="438">
        <f t="shared" si="86"/>
        <v>99.938456555186647</v>
      </c>
      <c r="I271" s="434">
        <f t="shared" ref="I271:I272" si="88">SUM(J271:P271)</f>
        <v>12341.4</v>
      </c>
      <c r="J271" s="467"/>
      <c r="K271" s="435">
        <v>12341.4</v>
      </c>
      <c r="L271" s="439"/>
      <c r="M271" s="435"/>
      <c r="N271" s="440"/>
      <c r="O271" s="440"/>
      <c r="P271" s="440"/>
      <c r="Q271" s="440"/>
      <c r="R271" s="440"/>
    </row>
    <row r="272" spans="1:18" s="424" customFormat="1" ht="13.95" customHeight="1">
      <c r="A272" s="415"/>
      <c r="B272" s="416"/>
      <c r="C272" s="436">
        <v>4270</v>
      </c>
      <c r="D272" s="233" t="s">
        <v>195</v>
      </c>
      <c r="E272" s="435"/>
      <c r="F272" s="435">
        <v>3630</v>
      </c>
      <c r="G272" s="434">
        <f t="shared" si="85"/>
        <v>3628.5</v>
      </c>
      <c r="H272" s="438">
        <f t="shared" si="86"/>
        <v>99.95867768595042</v>
      </c>
      <c r="I272" s="434">
        <f t="shared" si="88"/>
        <v>3628.5</v>
      </c>
      <c r="J272" s="439"/>
      <c r="K272" s="471">
        <v>3628.5</v>
      </c>
      <c r="L272" s="439"/>
      <c r="M272" s="439"/>
      <c r="N272" s="440"/>
      <c r="O272" s="440"/>
      <c r="P272" s="440"/>
      <c r="Q272" s="439"/>
      <c r="R272" s="440"/>
    </row>
    <row r="273" spans="1:18" s="424" customFormat="1" ht="13.95" customHeight="1">
      <c r="A273" s="415"/>
      <c r="B273" s="444"/>
      <c r="C273" s="436">
        <v>4300</v>
      </c>
      <c r="D273" s="233" t="s">
        <v>104</v>
      </c>
      <c r="E273" s="435"/>
      <c r="F273" s="435">
        <v>5500</v>
      </c>
      <c r="G273" s="434">
        <f t="shared" ref="G273" si="89">I273+Q273</f>
        <v>5492.64</v>
      </c>
      <c r="H273" s="438">
        <f t="shared" ref="H273" si="90">G273/F273*100</f>
        <v>99.866181818181815</v>
      </c>
      <c r="I273" s="434">
        <f t="shared" ref="I273" si="91">SUM(J273:P273)</f>
        <v>5492.64</v>
      </c>
      <c r="J273" s="467"/>
      <c r="K273" s="435">
        <v>5492.64</v>
      </c>
      <c r="L273" s="439"/>
      <c r="M273" s="435"/>
      <c r="N273" s="440"/>
      <c r="O273" s="440"/>
      <c r="P273" s="440"/>
      <c r="Q273" s="440"/>
      <c r="R273" s="440"/>
    </row>
    <row r="274" spans="1:18" s="424" customFormat="1" ht="21" customHeight="1">
      <c r="A274" s="415"/>
      <c r="B274" s="444"/>
      <c r="C274" s="436">
        <v>4440</v>
      </c>
      <c r="D274" s="233" t="s">
        <v>116</v>
      </c>
      <c r="E274" s="435"/>
      <c r="F274" s="435">
        <v>684</v>
      </c>
      <c r="G274" s="434">
        <f t="shared" ref="G274" si="92">I274+Q274</f>
        <v>684</v>
      </c>
      <c r="H274" s="438">
        <f t="shared" ref="H274" si="93">G274/F274*100</f>
        <v>100</v>
      </c>
      <c r="I274" s="434">
        <f t="shared" ref="I274" si="94">SUM(J274:P274)</f>
        <v>684</v>
      </c>
      <c r="J274" s="467"/>
      <c r="K274" s="435">
        <v>684</v>
      </c>
      <c r="L274" s="439"/>
      <c r="M274" s="435"/>
      <c r="N274" s="440"/>
      <c r="O274" s="440"/>
      <c r="P274" s="440"/>
      <c r="Q274" s="440"/>
      <c r="R274" s="440"/>
    </row>
    <row r="275" spans="1:18" s="424" customFormat="1" ht="55.8" customHeight="1">
      <c r="A275" s="415"/>
      <c r="B275" s="444"/>
      <c r="C275" s="468">
        <v>4560</v>
      </c>
      <c r="D275" s="59" t="s">
        <v>295</v>
      </c>
      <c r="E275" s="435"/>
      <c r="F275" s="435">
        <v>20</v>
      </c>
      <c r="G275" s="434">
        <f t="shared" ref="G275" si="95">I275+Q275</f>
        <v>9.49</v>
      </c>
      <c r="H275" s="438">
        <f t="shared" ref="H275" si="96">G275/F275*100</f>
        <v>47.45</v>
      </c>
      <c r="I275" s="434">
        <f t="shared" ref="I275" si="97">SUM(J275:P275)</f>
        <v>9.49</v>
      </c>
      <c r="J275" s="467"/>
      <c r="K275" s="435">
        <v>9.49</v>
      </c>
      <c r="L275" s="439"/>
      <c r="M275" s="435"/>
      <c r="N275" s="440"/>
      <c r="O275" s="440"/>
      <c r="P275" s="440"/>
      <c r="Q275" s="440"/>
      <c r="R275" s="440"/>
    </row>
    <row r="276" spans="1:18" s="424" customFormat="1" ht="24.6" customHeight="1">
      <c r="A276" s="415"/>
      <c r="B276" s="444"/>
      <c r="C276" s="436">
        <v>4700</v>
      </c>
      <c r="D276" s="233" t="s">
        <v>130</v>
      </c>
      <c r="E276" s="435"/>
      <c r="F276" s="435">
        <v>1500</v>
      </c>
      <c r="G276" s="434">
        <f t="shared" si="85"/>
        <v>1500</v>
      </c>
      <c r="H276" s="438">
        <f t="shared" si="86"/>
        <v>100</v>
      </c>
      <c r="I276" s="434">
        <f t="shared" ref="I276" si="98">SUM(J276:P276)</f>
        <v>1500</v>
      </c>
      <c r="J276" s="467"/>
      <c r="K276" s="435">
        <v>1500</v>
      </c>
      <c r="L276" s="439"/>
      <c r="M276" s="435"/>
      <c r="N276" s="440"/>
      <c r="O276" s="440"/>
      <c r="P276" s="440"/>
      <c r="Q276" s="440"/>
      <c r="R276" s="440"/>
    </row>
    <row r="277" spans="1:18" s="424" customFormat="1" ht="12" customHeight="1">
      <c r="A277" s="1015" t="s">
        <v>2</v>
      </c>
      <c r="B277" s="1016"/>
      <c r="C277" s="1017"/>
      <c r="D277" s="1018" t="s">
        <v>85</v>
      </c>
      <c r="E277" s="1021" t="s">
        <v>181</v>
      </c>
      <c r="F277" s="1024" t="s">
        <v>182</v>
      </c>
      <c r="G277" s="1025" t="s">
        <v>6</v>
      </c>
      <c r="H277" s="1028" t="s">
        <v>183</v>
      </c>
      <c r="I277" s="1006" t="s">
        <v>184</v>
      </c>
      <c r="J277" s="1007"/>
      <c r="K277" s="1007"/>
      <c r="L277" s="1007"/>
      <c r="M277" s="1007"/>
      <c r="N277" s="1007"/>
      <c r="O277" s="1007"/>
      <c r="P277" s="1007"/>
      <c r="Q277" s="1007"/>
      <c r="R277" s="1008"/>
    </row>
    <row r="278" spans="1:18" s="424" customFormat="1" ht="15" customHeight="1">
      <c r="A278" s="1009" t="s">
        <v>9</v>
      </c>
      <c r="B278" s="1009" t="s">
        <v>10</v>
      </c>
      <c r="C278" s="1009" t="s">
        <v>11</v>
      </c>
      <c r="D278" s="1019"/>
      <c r="E278" s="1022"/>
      <c r="F278" s="1022"/>
      <c r="G278" s="1026"/>
      <c r="H278" s="1029"/>
      <c r="I278" s="1012" t="s">
        <v>185</v>
      </c>
      <c r="J278" s="1005" t="s">
        <v>150</v>
      </c>
      <c r="K278" s="1005"/>
      <c r="L278" s="1005"/>
      <c r="M278" s="1005"/>
      <c r="N278" s="1005"/>
      <c r="O278" s="1005"/>
      <c r="P278" s="1005"/>
      <c r="Q278" s="1012" t="s">
        <v>186</v>
      </c>
      <c r="R278" s="1005" t="s">
        <v>150</v>
      </c>
    </row>
    <row r="279" spans="1:18" s="424" customFormat="1" ht="10.95" customHeight="1">
      <c r="A279" s="1010"/>
      <c r="B279" s="1010"/>
      <c r="C279" s="1010"/>
      <c r="D279" s="1019"/>
      <c r="E279" s="1022"/>
      <c r="F279" s="1022"/>
      <c r="G279" s="1026"/>
      <c r="H279" s="1029"/>
      <c r="I279" s="1013"/>
      <c r="J279" s="1005"/>
      <c r="K279" s="1005"/>
      <c r="L279" s="1005"/>
      <c r="M279" s="1005"/>
      <c r="N279" s="1005"/>
      <c r="O279" s="1005"/>
      <c r="P279" s="1005"/>
      <c r="Q279" s="1013"/>
      <c r="R279" s="1005"/>
    </row>
    <row r="280" spans="1:18" s="424" customFormat="1" ht="10.95" customHeight="1">
      <c r="A280" s="1010"/>
      <c r="B280" s="1010"/>
      <c r="C280" s="1010"/>
      <c r="D280" s="1019"/>
      <c r="E280" s="1022"/>
      <c r="F280" s="1022"/>
      <c r="G280" s="1026"/>
      <c r="H280" s="1029"/>
      <c r="I280" s="1013"/>
      <c r="J280" s="1002" t="s">
        <v>187</v>
      </c>
      <c r="K280" s="1002" t="s">
        <v>188</v>
      </c>
      <c r="L280" s="1002" t="s">
        <v>189</v>
      </c>
      <c r="M280" s="1002" t="s">
        <v>190</v>
      </c>
      <c r="N280" s="1002" t="s">
        <v>191</v>
      </c>
      <c r="O280" s="1002" t="s">
        <v>192</v>
      </c>
      <c r="P280" s="1002" t="s">
        <v>193</v>
      </c>
      <c r="Q280" s="1013"/>
      <c r="R280" s="1005" t="s">
        <v>194</v>
      </c>
    </row>
    <row r="281" spans="1:18" s="424" customFormat="1" ht="10.95" customHeight="1">
      <c r="A281" s="1010"/>
      <c r="B281" s="1010"/>
      <c r="C281" s="1010"/>
      <c r="D281" s="1019"/>
      <c r="E281" s="1022"/>
      <c r="F281" s="1022"/>
      <c r="G281" s="1026"/>
      <c r="H281" s="1029"/>
      <c r="I281" s="1013"/>
      <c r="J281" s="1003"/>
      <c r="K281" s="1003"/>
      <c r="L281" s="1003"/>
      <c r="M281" s="1003"/>
      <c r="N281" s="1003"/>
      <c r="O281" s="1003"/>
      <c r="P281" s="1003"/>
      <c r="Q281" s="1013"/>
      <c r="R281" s="1005"/>
    </row>
    <row r="282" spans="1:18" s="424" customFormat="1" ht="40.200000000000003" customHeight="1">
      <c r="A282" s="1011"/>
      <c r="B282" s="1011"/>
      <c r="C282" s="1011"/>
      <c r="D282" s="1020"/>
      <c r="E282" s="1023"/>
      <c r="F282" s="1023"/>
      <c r="G282" s="1027"/>
      <c r="H282" s="1030"/>
      <c r="I282" s="1014"/>
      <c r="J282" s="1004"/>
      <c r="K282" s="1004"/>
      <c r="L282" s="1004"/>
      <c r="M282" s="1004"/>
      <c r="N282" s="1004"/>
      <c r="O282" s="1004"/>
      <c r="P282" s="1004"/>
      <c r="Q282" s="1014"/>
      <c r="R282" s="1005"/>
    </row>
    <row r="283" spans="1:18" s="424" customFormat="1" ht="43.2" customHeight="1">
      <c r="A283" s="415"/>
      <c r="B283" s="444">
        <v>85212</v>
      </c>
      <c r="C283" s="444"/>
      <c r="D283" s="59" t="s">
        <v>57</v>
      </c>
      <c r="E283" s="437">
        <f>SUM(E284:E292)</f>
        <v>1320000</v>
      </c>
      <c r="F283" s="437">
        <f>SUM(F284:F292)</f>
        <v>1735925</v>
      </c>
      <c r="G283" s="437">
        <f>SUM(G284:G292)</f>
        <v>1735488.4299999997</v>
      </c>
      <c r="H283" s="438">
        <f>G283/F283*100</f>
        <v>99.974850872013462</v>
      </c>
      <c r="I283" s="437">
        <f>SUM(I284:I292)</f>
        <v>1735488.4299999997</v>
      </c>
      <c r="J283" s="437">
        <f>SUM(J284:J292)</f>
        <v>89932.7</v>
      </c>
      <c r="K283" s="437">
        <f>SUM(K284:K292)</f>
        <v>9000.6</v>
      </c>
      <c r="L283" s="439"/>
      <c r="M283" s="437">
        <f>SUM(M284:M292)</f>
        <v>1636555.13</v>
      </c>
      <c r="N283" s="439"/>
      <c r="O283" s="440"/>
      <c r="P283" s="440"/>
      <c r="Q283" s="440"/>
      <c r="R283" s="440"/>
    </row>
    <row r="284" spans="1:18" s="424" customFormat="1" ht="52.2" customHeight="1">
      <c r="A284" s="415"/>
      <c r="B284" s="444"/>
      <c r="C284" s="444">
        <v>2910</v>
      </c>
      <c r="D284" s="59" t="s">
        <v>227</v>
      </c>
      <c r="E284" s="437"/>
      <c r="F284" s="437">
        <v>6076</v>
      </c>
      <c r="G284" s="434">
        <f>I284+Q284</f>
        <v>5884</v>
      </c>
      <c r="H284" s="438">
        <f>G284/F284*100</f>
        <v>96.840026333113897</v>
      </c>
      <c r="I284" s="437">
        <f t="shared" ref="I284:I286" si="99">SUM(J284:P284)</f>
        <v>5884</v>
      </c>
      <c r="J284" s="437"/>
      <c r="K284" s="437">
        <v>5884</v>
      </c>
      <c r="L284" s="439"/>
      <c r="M284" s="437"/>
      <c r="N284" s="439"/>
      <c r="O284" s="440"/>
      <c r="P284" s="440"/>
      <c r="Q284" s="440"/>
      <c r="R284" s="440"/>
    </row>
    <row r="285" spans="1:18" s="424" customFormat="1" ht="15" customHeight="1">
      <c r="A285" s="415"/>
      <c r="B285" s="444"/>
      <c r="C285" s="436">
        <v>3110</v>
      </c>
      <c r="D285" s="233" t="s">
        <v>114</v>
      </c>
      <c r="E285" s="435">
        <v>1246506</v>
      </c>
      <c r="F285" s="435">
        <v>1636740</v>
      </c>
      <c r="G285" s="434">
        <f>I285+Q285</f>
        <v>1636555.13</v>
      </c>
      <c r="H285" s="438">
        <f>G285/F285*100</f>
        <v>99.988704986741922</v>
      </c>
      <c r="I285" s="434">
        <f t="shared" si="99"/>
        <v>1636555.13</v>
      </c>
      <c r="J285" s="467"/>
      <c r="K285" s="435"/>
      <c r="L285" s="439"/>
      <c r="M285" s="435">
        <v>1636555.13</v>
      </c>
      <c r="N285" s="440"/>
      <c r="O285" s="440"/>
      <c r="P285" s="440"/>
      <c r="Q285" s="440"/>
      <c r="R285" s="440"/>
    </row>
    <row r="286" spans="1:18" s="424" customFormat="1" ht="15" customHeight="1">
      <c r="A286" s="415"/>
      <c r="B286" s="444"/>
      <c r="C286" s="436">
        <v>4010</v>
      </c>
      <c r="D286" s="233" t="s">
        <v>106</v>
      </c>
      <c r="E286" s="435">
        <v>29245</v>
      </c>
      <c r="F286" s="435">
        <v>32340</v>
      </c>
      <c r="G286" s="434">
        <f>I286+Q286</f>
        <v>32340</v>
      </c>
      <c r="H286" s="438">
        <f>G286/F286*100</f>
        <v>100</v>
      </c>
      <c r="I286" s="434">
        <f t="shared" si="99"/>
        <v>32340</v>
      </c>
      <c r="J286" s="467">
        <v>32340</v>
      </c>
      <c r="K286" s="435"/>
      <c r="L286" s="439"/>
      <c r="M286" s="435"/>
      <c r="N286" s="440"/>
      <c r="O286" s="440"/>
      <c r="P286" s="440"/>
      <c r="Q286" s="440"/>
      <c r="R286" s="440"/>
    </row>
    <row r="287" spans="1:18" s="424" customFormat="1" ht="13.95" customHeight="1">
      <c r="A287" s="415"/>
      <c r="B287" s="444"/>
      <c r="C287" s="436">
        <v>4040</v>
      </c>
      <c r="D287" s="233" t="s">
        <v>115</v>
      </c>
      <c r="E287" s="435">
        <v>3000</v>
      </c>
      <c r="F287" s="435">
        <v>3000</v>
      </c>
      <c r="G287" s="434">
        <f t="shared" si="84"/>
        <v>3000</v>
      </c>
      <c r="H287" s="438">
        <f t="shared" si="83"/>
        <v>100</v>
      </c>
      <c r="I287" s="434">
        <f t="shared" si="82"/>
        <v>3000</v>
      </c>
      <c r="J287" s="467">
        <v>3000</v>
      </c>
      <c r="K287" s="435"/>
      <c r="L287" s="439"/>
      <c r="M287" s="435"/>
      <c r="N287" s="440"/>
      <c r="O287" s="440"/>
      <c r="P287" s="440"/>
      <c r="Q287" s="440"/>
      <c r="R287" s="440"/>
    </row>
    <row r="288" spans="1:18" s="424" customFormat="1" ht="13.95" customHeight="1">
      <c r="A288" s="415"/>
      <c r="B288" s="444"/>
      <c r="C288" s="436">
        <v>4110</v>
      </c>
      <c r="D288" s="233" t="s">
        <v>108</v>
      </c>
      <c r="E288" s="435">
        <v>39366</v>
      </c>
      <c r="F288" s="435">
        <v>53630</v>
      </c>
      <c r="G288" s="434">
        <f t="shared" si="84"/>
        <v>53628.03</v>
      </c>
      <c r="H288" s="438">
        <f t="shared" si="83"/>
        <v>99.996326682826776</v>
      </c>
      <c r="I288" s="434">
        <f t="shared" si="82"/>
        <v>53628.03</v>
      </c>
      <c r="J288" s="467">
        <v>53628.03</v>
      </c>
      <c r="K288" s="435"/>
      <c r="L288" s="439"/>
      <c r="M288" s="435"/>
      <c r="N288" s="440"/>
      <c r="O288" s="440"/>
      <c r="P288" s="440"/>
      <c r="Q288" s="440"/>
      <c r="R288" s="440"/>
    </row>
    <row r="289" spans="1:18" s="424" customFormat="1" ht="13.95" customHeight="1">
      <c r="A289" s="415"/>
      <c r="B289" s="444"/>
      <c r="C289" s="436">
        <v>4120</v>
      </c>
      <c r="D289" s="233" t="s">
        <v>109</v>
      </c>
      <c r="E289" s="435">
        <v>789</v>
      </c>
      <c r="F289" s="435">
        <v>965</v>
      </c>
      <c r="G289" s="434">
        <f t="shared" si="84"/>
        <v>964.67</v>
      </c>
      <c r="H289" s="438">
        <f t="shared" si="83"/>
        <v>99.965803108808288</v>
      </c>
      <c r="I289" s="434">
        <f t="shared" si="82"/>
        <v>964.67</v>
      </c>
      <c r="J289" s="467">
        <v>964.67</v>
      </c>
      <c r="K289" s="435"/>
      <c r="L289" s="439"/>
      <c r="M289" s="435"/>
      <c r="N289" s="440"/>
      <c r="O289" s="440"/>
      <c r="P289" s="440"/>
      <c r="Q289" s="440"/>
      <c r="R289" s="440"/>
    </row>
    <row r="290" spans="1:18" s="424" customFormat="1" ht="13.95" customHeight="1">
      <c r="A290" s="415"/>
      <c r="B290" s="444"/>
      <c r="C290" s="436">
        <v>4300</v>
      </c>
      <c r="D290" s="233" t="s">
        <v>104</v>
      </c>
      <c r="E290" s="435"/>
      <c r="F290" s="435">
        <v>2000</v>
      </c>
      <c r="G290" s="434">
        <f t="shared" si="84"/>
        <v>2000</v>
      </c>
      <c r="H290" s="438">
        <f t="shared" si="83"/>
        <v>100</v>
      </c>
      <c r="I290" s="434">
        <f t="shared" ref="I290" si="100">SUM(J290:P290)</f>
        <v>2000</v>
      </c>
      <c r="J290" s="467"/>
      <c r="K290" s="435">
        <v>2000</v>
      </c>
      <c r="L290" s="439"/>
      <c r="M290" s="435"/>
      <c r="N290" s="440"/>
      <c r="O290" s="440"/>
      <c r="P290" s="440"/>
      <c r="Q290" s="440"/>
      <c r="R290" s="440"/>
    </row>
    <row r="291" spans="1:18" s="424" customFormat="1" ht="21" customHeight="1">
      <c r="A291" s="415"/>
      <c r="B291" s="444"/>
      <c r="C291" s="436">
        <v>4440</v>
      </c>
      <c r="D291" s="233" t="s">
        <v>116</v>
      </c>
      <c r="E291" s="435">
        <v>1094</v>
      </c>
      <c r="F291" s="435">
        <v>1094</v>
      </c>
      <c r="G291" s="434">
        <f t="shared" si="84"/>
        <v>1093.93</v>
      </c>
      <c r="H291" s="438">
        <f t="shared" si="83"/>
        <v>99.993601462522861</v>
      </c>
      <c r="I291" s="434">
        <f t="shared" si="82"/>
        <v>1093.93</v>
      </c>
      <c r="J291" s="467"/>
      <c r="K291" s="435">
        <v>1093.93</v>
      </c>
      <c r="L291" s="439"/>
      <c r="M291" s="435"/>
      <c r="N291" s="440"/>
      <c r="O291" s="440"/>
      <c r="P291" s="440"/>
      <c r="Q291" s="440"/>
      <c r="R291" s="440"/>
    </row>
    <row r="292" spans="1:18" s="424" customFormat="1" ht="52.2" customHeight="1">
      <c r="A292" s="415"/>
      <c r="B292" s="444"/>
      <c r="C292" s="468">
        <v>4560</v>
      </c>
      <c r="D292" s="59" t="s">
        <v>295</v>
      </c>
      <c r="E292" s="435"/>
      <c r="F292" s="435">
        <v>80</v>
      </c>
      <c r="G292" s="434">
        <f t="shared" si="84"/>
        <v>22.67</v>
      </c>
      <c r="H292" s="438">
        <f t="shared" si="83"/>
        <v>28.337500000000006</v>
      </c>
      <c r="I292" s="434">
        <f t="shared" si="82"/>
        <v>22.67</v>
      </c>
      <c r="J292" s="467"/>
      <c r="K292" s="435">
        <v>22.67</v>
      </c>
      <c r="L292" s="439"/>
      <c r="M292" s="435"/>
      <c r="N292" s="440"/>
      <c r="O292" s="440"/>
      <c r="P292" s="440"/>
      <c r="Q292" s="440"/>
      <c r="R292" s="440"/>
    </row>
    <row r="293" spans="1:18" s="424" customFormat="1" ht="52.95" customHeight="1">
      <c r="A293" s="415"/>
      <c r="B293" s="444">
        <v>85213</v>
      </c>
      <c r="C293" s="444"/>
      <c r="D293" s="461" t="s">
        <v>60</v>
      </c>
      <c r="E293" s="462">
        <f>E294</f>
        <v>17400</v>
      </c>
      <c r="F293" s="462">
        <f>F294</f>
        <v>29841</v>
      </c>
      <c r="G293" s="434">
        <f t="shared" si="84"/>
        <v>28081.95</v>
      </c>
      <c r="H293" s="438">
        <f t="shared" si="83"/>
        <v>94.105257866693478</v>
      </c>
      <c r="I293" s="437">
        <f t="shared" si="82"/>
        <v>28081.95</v>
      </c>
      <c r="J293" s="467"/>
      <c r="K293" s="439">
        <f>K294</f>
        <v>28081.95</v>
      </c>
      <c r="L293" s="439"/>
      <c r="M293" s="439"/>
      <c r="N293" s="440"/>
      <c r="O293" s="440"/>
      <c r="P293" s="440"/>
      <c r="Q293" s="440"/>
      <c r="R293" s="440"/>
    </row>
    <row r="294" spans="1:18" s="424" customFormat="1" ht="14.25" customHeight="1">
      <c r="A294" s="415"/>
      <c r="B294" s="444"/>
      <c r="C294" s="436">
        <v>4130</v>
      </c>
      <c r="D294" s="233" t="s">
        <v>117</v>
      </c>
      <c r="E294" s="435">
        <v>17400</v>
      </c>
      <c r="F294" s="435">
        <v>29841</v>
      </c>
      <c r="G294" s="434">
        <f t="shared" si="84"/>
        <v>28081.95</v>
      </c>
      <c r="H294" s="438">
        <f t="shared" si="83"/>
        <v>94.105257866693478</v>
      </c>
      <c r="I294" s="434">
        <f t="shared" si="82"/>
        <v>28081.95</v>
      </c>
      <c r="J294" s="467"/>
      <c r="K294" s="439">
        <v>28081.95</v>
      </c>
      <c r="L294" s="439"/>
      <c r="M294" s="439"/>
      <c r="N294" s="440"/>
      <c r="O294" s="440"/>
      <c r="P294" s="440"/>
      <c r="Q294" s="440"/>
      <c r="R294" s="440"/>
    </row>
    <row r="295" spans="1:18" s="424" customFormat="1" ht="21" customHeight="1">
      <c r="A295" s="415"/>
      <c r="B295" s="444">
        <v>85214</v>
      </c>
      <c r="C295" s="444"/>
      <c r="D295" s="461" t="s">
        <v>62</v>
      </c>
      <c r="E295" s="462">
        <f>SUM(E296:E297)</f>
        <v>189100</v>
      </c>
      <c r="F295" s="462">
        <f>SUM(F296:F297)</f>
        <v>189900</v>
      </c>
      <c r="G295" s="434">
        <f t="shared" si="84"/>
        <v>147437.54999999999</v>
      </c>
      <c r="H295" s="438">
        <f t="shared" si="83"/>
        <v>77.639573459715635</v>
      </c>
      <c r="I295" s="437">
        <f t="shared" si="82"/>
        <v>147437.54999999999</v>
      </c>
      <c r="J295" s="439"/>
      <c r="K295" s="462">
        <f>SUM(K296:K297)</f>
        <v>92045.35</v>
      </c>
      <c r="L295" s="439"/>
      <c r="M295" s="462">
        <f>SUM(M296:M297)</f>
        <v>55392.2</v>
      </c>
      <c r="N295" s="462"/>
      <c r="O295" s="440"/>
      <c r="P295" s="440"/>
      <c r="Q295" s="440"/>
      <c r="R295" s="440"/>
    </row>
    <row r="296" spans="1:18" s="424" customFormat="1" ht="14.4" customHeight="1">
      <c r="A296" s="415"/>
      <c r="B296" s="444"/>
      <c r="C296" s="436">
        <v>3110</v>
      </c>
      <c r="D296" s="233" t="s">
        <v>114</v>
      </c>
      <c r="E296" s="435">
        <v>89100</v>
      </c>
      <c r="F296" s="435">
        <v>89900</v>
      </c>
      <c r="G296" s="434">
        <f t="shared" si="84"/>
        <v>55392.2</v>
      </c>
      <c r="H296" s="438">
        <f t="shared" si="83"/>
        <v>61.615350389321463</v>
      </c>
      <c r="I296" s="434">
        <f t="shared" si="82"/>
        <v>55392.2</v>
      </c>
      <c r="J296" s="439"/>
      <c r="K296" s="435"/>
      <c r="L296" s="439"/>
      <c r="M296" s="435">
        <v>55392.2</v>
      </c>
      <c r="N296" s="435"/>
      <c r="O296" s="440"/>
      <c r="P296" s="440"/>
      <c r="Q296" s="440"/>
      <c r="R296" s="440"/>
    </row>
    <row r="297" spans="1:18" s="424" customFormat="1" ht="30.6">
      <c r="A297" s="415"/>
      <c r="B297" s="444"/>
      <c r="C297" s="436">
        <v>4330</v>
      </c>
      <c r="D297" s="233" t="s">
        <v>221</v>
      </c>
      <c r="E297" s="435">
        <v>100000</v>
      </c>
      <c r="F297" s="435">
        <v>100000</v>
      </c>
      <c r="G297" s="434">
        <f t="shared" si="84"/>
        <v>92045.35</v>
      </c>
      <c r="H297" s="438">
        <f t="shared" si="83"/>
        <v>92.045349999999999</v>
      </c>
      <c r="I297" s="434">
        <f t="shared" si="82"/>
        <v>92045.35</v>
      </c>
      <c r="J297" s="439"/>
      <c r="K297" s="435">
        <v>92045.35</v>
      </c>
      <c r="L297" s="439"/>
      <c r="M297" s="435"/>
      <c r="N297" s="435"/>
      <c r="O297" s="440"/>
      <c r="P297" s="440"/>
      <c r="Q297" s="440"/>
      <c r="R297" s="440"/>
    </row>
    <row r="298" spans="1:18" s="424" customFormat="1" ht="15" customHeight="1">
      <c r="A298" s="415"/>
      <c r="B298" s="444">
        <v>85215</v>
      </c>
      <c r="C298" s="444"/>
      <c r="D298" s="59" t="s">
        <v>228</v>
      </c>
      <c r="E298" s="437">
        <f>E299</f>
        <v>4800</v>
      </c>
      <c r="F298" s="437">
        <f>F299</f>
        <v>4800</v>
      </c>
      <c r="G298" s="434">
        <f>G299</f>
        <v>4244.84</v>
      </c>
      <c r="H298" s="438">
        <f t="shared" si="83"/>
        <v>88.43416666666667</v>
      </c>
      <c r="I298" s="437">
        <f t="shared" si="82"/>
        <v>4244.84</v>
      </c>
      <c r="J298" s="439"/>
      <c r="K298" s="439"/>
      <c r="L298" s="439"/>
      <c r="M298" s="435">
        <f>M299</f>
        <v>4244.84</v>
      </c>
      <c r="N298" s="440"/>
      <c r="O298" s="440"/>
      <c r="P298" s="440"/>
      <c r="Q298" s="440"/>
      <c r="R298" s="440"/>
    </row>
    <row r="299" spans="1:18" s="424" customFormat="1" ht="13.35" customHeight="1">
      <c r="A299" s="415"/>
      <c r="B299" s="444"/>
      <c r="C299" s="436">
        <v>3110</v>
      </c>
      <c r="D299" s="233" t="s">
        <v>114</v>
      </c>
      <c r="E299" s="435">
        <v>4800</v>
      </c>
      <c r="F299" s="435">
        <v>4800</v>
      </c>
      <c r="G299" s="434">
        <f t="shared" si="84"/>
        <v>4244.84</v>
      </c>
      <c r="H299" s="438">
        <f t="shared" si="83"/>
        <v>88.43416666666667</v>
      </c>
      <c r="I299" s="434">
        <f t="shared" si="82"/>
        <v>4244.84</v>
      </c>
      <c r="J299" s="439"/>
      <c r="K299" s="439"/>
      <c r="L299" s="439"/>
      <c r="M299" s="435">
        <v>4244.84</v>
      </c>
      <c r="N299" s="440"/>
      <c r="O299" s="440"/>
      <c r="P299" s="440"/>
      <c r="Q299" s="440"/>
      <c r="R299" s="440"/>
    </row>
    <row r="300" spans="1:18" s="424" customFormat="1" ht="15" customHeight="1">
      <c r="A300" s="415"/>
      <c r="B300" s="444">
        <v>85216</v>
      </c>
      <c r="C300" s="444"/>
      <c r="D300" s="59" t="s">
        <v>64</v>
      </c>
      <c r="E300" s="437">
        <f>E301</f>
        <v>131600</v>
      </c>
      <c r="F300" s="437">
        <f>F301</f>
        <v>245608</v>
      </c>
      <c r="G300" s="434">
        <f t="shared" si="84"/>
        <v>228885.59</v>
      </c>
      <c r="H300" s="438">
        <f t="shared" si="83"/>
        <v>93.191422917820262</v>
      </c>
      <c r="I300" s="437">
        <f t="shared" si="82"/>
        <v>228885.59</v>
      </c>
      <c r="J300" s="439"/>
      <c r="K300" s="439"/>
      <c r="L300" s="439"/>
      <c r="M300" s="435">
        <f>M301</f>
        <v>228885.59</v>
      </c>
      <c r="N300" s="440"/>
      <c r="O300" s="440"/>
      <c r="P300" s="440"/>
      <c r="Q300" s="440"/>
      <c r="R300" s="440"/>
    </row>
    <row r="301" spans="1:18" s="424" customFormat="1" ht="14.25" customHeight="1">
      <c r="A301" s="415"/>
      <c r="B301" s="444"/>
      <c r="C301" s="436">
        <v>3110</v>
      </c>
      <c r="D301" s="233" t="s">
        <v>114</v>
      </c>
      <c r="E301" s="435">
        <v>131600</v>
      </c>
      <c r="F301" s="435">
        <v>245608</v>
      </c>
      <c r="G301" s="434">
        <f t="shared" si="84"/>
        <v>228885.59</v>
      </c>
      <c r="H301" s="438">
        <f t="shared" si="83"/>
        <v>93.191422917820262</v>
      </c>
      <c r="I301" s="434">
        <f t="shared" si="82"/>
        <v>228885.59</v>
      </c>
      <c r="J301" s="439"/>
      <c r="K301" s="439"/>
      <c r="L301" s="439"/>
      <c r="M301" s="435">
        <v>228885.59</v>
      </c>
      <c r="N301" s="440"/>
      <c r="O301" s="440"/>
      <c r="P301" s="440"/>
      <c r="Q301" s="440"/>
      <c r="R301" s="440"/>
    </row>
    <row r="302" spans="1:18" s="424" customFormat="1" ht="15" customHeight="1">
      <c r="A302" s="415"/>
      <c r="B302" s="444">
        <v>85219</v>
      </c>
      <c r="C302" s="444"/>
      <c r="D302" s="59" t="s">
        <v>66</v>
      </c>
      <c r="E302" s="437">
        <f>SUM(E303:E322)</f>
        <v>505634</v>
      </c>
      <c r="F302" s="437">
        <f>SUM(F303:F322)</f>
        <v>512849</v>
      </c>
      <c r="G302" s="437">
        <f>SUM(G303:G322)</f>
        <v>407611.65999999992</v>
      </c>
      <c r="H302" s="438">
        <f>G302/F302*100</f>
        <v>79.479858593855084</v>
      </c>
      <c r="I302" s="437">
        <f>SUM(I303:I322)</f>
        <v>407611.65999999992</v>
      </c>
      <c r="J302" s="437">
        <f>SUM(J303:J322)</f>
        <v>368310.49</v>
      </c>
      <c r="K302" s="437">
        <f>SUM(K303:K322)</f>
        <v>38582.680000000008</v>
      </c>
      <c r="L302" s="439"/>
      <c r="M302" s="437">
        <f>SUM(M303:M322)</f>
        <v>718.49</v>
      </c>
      <c r="N302" s="440"/>
      <c r="O302" s="440"/>
      <c r="P302" s="440"/>
      <c r="Q302" s="435"/>
      <c r="R302" s="440"/>
    </row>
    <row r="303" spans="1:18" s="424" customFormat="1" ht="21" customHeight="1">
      <c r="A303" s="415"/>
      <c r="B303" s="444"/>
      <c r="C303" s="436">
        <v>3020</v>
      </c>
      <c r="D303" s="233" t="s">
        <v>206</v>
      </c>
      <c r="E303" s="435">
        <v>1000</v>
      </c>
      <c r="F303" s="435">
        <v>1000</v>
      </c>
      <c r="G303" s="434">
        <f t="shared" si="84"/>
        <v>718.49</v>
      </c>
      <c r="H303" s="438">
        <f>G303/F303*100</f>
        <v>71.84899999999999</v>
      </c>
      <c r="I303" s="434">
        <f t="shared" si="82"/>
        <v>718.49</v>
      </c>
      <c r="J303" s="467"/>
      <c r="K303" s="435"/>
      <c r="L303" s="439"/>
      <c r="M303" s="435">
        <v>718.49</v>
      </c>
      <c r="N303" s="440"/>
      <c r="O303" s="440"/>
      <c r="P303" s="440"/>
      <c r="Q303" s="440"/>
      <c r="R303" s="440"/>
    </row>
    <row r="304" spans="1:18" s="424" customFormat="1" ht="14.25" customHeight="1">
      <c r="A304" s="415"/>
      <c r="B304" s="444"/>
      <c r="C304" s="436">
        <v>4010</v>
      </c>
      <c r="D304" s="233" t="s">
        <v>106</v>
      </c>
      <c r="E304" s="435">
        <v>344090</v>
      </c>
      <c r="F304" s="435">
        <v>351705</v>
      </c>
      <c r="G304" s="434">
        <f t="shared" si="84"/>
        <v>287040.78000000003</v>
      </c>
      <c r="H304" s="438">
        <f>G304/F304*100</f>
        <v>81.614074295219012</v>
      </c>
      <c r="I304" s="434">
        <f t="shared" si="82"/>
        <v>287040.78000000003</v>
      </c>
      <c r="J304" s="467">
        <v>287040.78000000003</v>
      </c>
      <c r="K304" s="435"/>
      <c r="L304" s="439"/>
      <c r="M304" s="435"/>
      <c r="N304" s="440"/>
      <c r="O304" s="440"/>
      <c r="P304" s="440"/>
      <c r="Q304" s="440"/>
      <c r="R304" s="440"/>
    </row>
    <row r="305" spans="1:18" s="424" customFormat="1" ht="14.25" customHeight="1">
      <c r="A305" s="415"/>
      <c r="B305" s="444"/>
      <c r="C305" s="436">
        <v>4040</v>
      </c>
      <c r="D305" s="233" t="s">
        <v>107</v>
      </c>
      <c r="E305" s="435">
        <v>22013</v>
      </c>
      <c r="F305" s="435">
        <v>22213</v>
      </c>
      <c r="G305" s="434">
        <f>I305+Q305</f>
        <v>22212.87</v>
      </c>
      <c r="H305" s="438">
        <f t="shared" ref="H305:H309" si="101">G305/F305*100</f>
        <v>99.9994147571242</v>
      </c>
      <c r="I305" s="434">
        <f>SUM(J305:P305)</f>
        <v>22212.87</v>
      </c>
      <c r="J305" s="467">
        <v>22212.87</v>
      </c>
      <c r="K305" s="435"/>
      <c r="L305" s="439"/>
      <c r="M305" s="435"/>
      <c r="N305" s="440"/>
      <c r="O305" s="440"/>
      <c r="P305" s="440"/>
      <c r="Q305" s="440"/>
      <c r="R305" s="440"/>
    </row>
    <row r="306" spans="1:18" s="424" customFormat="1" ht="14.25" customHeight="1">
      <c r="A306" s="415"/>
      <c r="B306" s="444"/>
      <c r="C306" s="436">
        <v>4110</v>
      </c>
      <c r="D306" s="233" t="s">
        <v>108</v>
      </c>
      <c r="E306" s="435">
        <v>64813</v>
      </c>
      <c r="F306" s="435">
        <v>64813</v>
      </c>
      <c r="G306" s="434">
        <f>I306+Q306</f>
        <v>54553.22</v>
      </c>
      <c r="H306" s="438">
        <f t="shared" si="101"/>
        <v>84.170181907950564</v>
      </c>
      <c r="I306" s="434">
        <f>SUM(J306:P306)</f>
        <v>54553.22</v>
      </c>
      <c r="J306" s="467">
        <v>54553.22</v>
      </c>
      <c r="K306" s="435"/>
      <c r="L306" s="439"/>
      <c r="M306" s="435"/>
      <c r="N306" s="440"/>
      <c r="O306" s="440"/>
      <c r="P306" s="440"/>
      <c r="Q306" s="440"/>
      <c r="R306" s="440"/>
    </row>
    <row r="307" spans="1:18" s="424" customFormat="1" ht="14.25" customHeight="1">
      <c r="A307" s="415"/>
      <c r="B307" s="444"/>
      <c r="C307" s="436">
        <v>4120</v>
      </c>
      <c r="D307" s="233" t="s">
        <v>109</v>
      </c>
      <c r="E307" s="435">
        <v>8728</v>
      </c>
      <c r="F307" s="435">
        <v>8728</v>
      </c>
      <c r="G307" s="434">
        <f>I307+Q307</f>
        <v>4503.62</v>
      </c>
      <c r="H307" s="438">
        <f t="shared" si="101"/>
        <v>51.599679193400547</v>
      </c>
      <c r="I307" s="434">
        <f>SUM(J307:P307)</f>
        <v>4503.62</v>
      </c>
      <c r="J307" s="467">
        <v>4503.62</v>
      </c>
      <c r="K307" s="435"/>
      <c r="L307" s="439"/>
      <c r="M307" s="435"/>
      <c r="N307" s="440"/>
      <c r="O307" s="440"/>
      <c r="P307" s="440"/>
      <c r="Q307" s="440"/>
      <c r="R307" s="440"/>
    </row>
    <row r="308" spans="1:18" s="424" customFormat="1" ht="14.25" customHeight="1">
      <c r="A308" s="415"/>
      <c r="B308" s="444"/>
      <c r="C308" s="436">
        <v>4210</v>
      </c>
      <c r="D308" s="233" t="s">
        <v>103</v>
      </c>
      <c r="E308" s="435">
        <v>9507</v>
      </c>
      <c r="F308" s="435">
        <v>9507</v>
      </c>
      <c r="G308" s="434">
        <f t="shared" ref="G308:G309" si="102">I308+Q308</f>
        <v>5315.29</v>
      </c>
      <c r="H308" s="438">
        <f t="shared" si="101"/>
        <v>55.909224781739773</v>
      </c>
      <c r="I308" s="434">
        <f t="shared" ref="I308:I309" si="103">SUM(J308:P308)</f>
        <v>5315.29</v>
      </c>
      <c r="J308" s="467"/>
      <c r="K308" s="435">
        <v>5315.29</v>
      </c>
      <c r="L308" s="439"/>
      <c r="M308" s="435"/>
      <c r="N308" s="440"/>
      <c r="O308" s="440"/>
      <c r="P308" s="440"/>
      <c r="Q308" s="440"/>
      <c r="R308" s="440"/>
    </row>
    <row r="309" spans="1:18" s="424" customFormat="1" ht="14.25" customHeight="1">
      <c r="A309" s="415"/>
      <c r="B309" s="444"/>
      <c r="C309" s="436">
        <v>4260</v>
      </c>
      <c r="D309" s="233" t="s">
        <v>208</v>
      </c>
      <c r="E309" s="435">
        <v>10000</v>
      </c>
      <c r="F309" s="435">
        <v>10000</v>
      </c>
      <c r="G309" s="434">
        <f t="shared" si="102"/>
        <v>8267.1</v>
      </c>
      <c r="H309" s="438">
        <f t="shared" si="101"/>
        <v>82.671000000000006</v>
      </c>
      <c r="I309" s="434">
        <f t="shared" si="103"/>
        <v>8267.1</v>
      </c>
      <c r="J309" s="467"/>
      <c r="K309" s="435">
        <v>8267.1</v>
      </c>
      <c r="L309" s="439"/>
      <c r="M309" s="435"/>
      <c r="N309" s="440"/>
      <c r="O309" s="440"/>
      <c r="P309" s="440"/>
      <c r="Q309" s="440"/>
      <c r="R309" s="440"/>
    </row>
    <row r="310" spans="1:18" s="424" customFormat="1" ht="12.75" customHeight="1">
      <c r="A310" s="1015" t="s">
        <v>2</v>
      </c>
      <c r="B310" s="1016"/>
      <c r="C310" s="1017"/>
      <c r="D310" s="1018" t="s">
        <v>85</v>
      </c>
      <c r="E310" s="1021" t="s">
        <v>181</v>
      </c>
      <c r="F310" s="1024" t="s">
        <v>182</v>
      </c>
      <c r="G310" s="1025" t="s">
        <v>6</v>
      </c>
      <c r="H310" s="1028" t="s">
        <v>183</v>
      </c>
      <c r="I310" s="1006" t="s">
        <v>184</v>
      </c>
      <c r="J310" s="1007"/>
      <c r="K310" s="1007"/>
      <c r="L310" s="1007"/>
      <c r="M310" s="1007"/>
      <c r="N310" s="1007"/>
      <c r="O310" s="1007"/>
      <c r="P310" s="1007"/>
      <c r="Q310" s="1007"/>
      <c r="R310" s="1008"/>
    </row>
    <row r="311" spans="1:18" s="424" customFormat="1" ht="15" customHeight="1">
      <c r="A311" s="1009" t="s">
        <v>9</v>
      </c>
      <c r="B311" s="1009" t="s">
        <v>10</v>
      </c>
      <c r="C311" s="1009" t="s">
        <v>11</v>
      </c>
      <c r="D311" s="1019"/>
      <c r="E311" s="1022"/>
      <c r="F311" s="1022"/>
      <c r="G311" s="1026"/>
      <c r="H311" s="1029"/>
      <c r="I311" s="1012" t="s">
        <v>185</v>
      </c>
      <c r="J311" s="1005" t="s">
        <v>150</v>
      </c>
      <c r="K311" s="1005"/>
      <c r="L311" s="1005"/>
      <c r="M311" s="1005"/>
      <c r="N311" s="1005"/>
      <c r="O311" s="1005"/>
      <c r="P311" s="1005"/>
      <c r="Q311" s="1012" t="s">
        <v>186</v>
      </c>
      <c r="R311" s="1005" t="s">
        <v>150</v>
      </c>
    </row>
    <row r="312" spans="1:18" s="424" customFormat="1" ht="10.95" customHeight="1">
      <c r="A312" s="1010"/>
      <c r="B312" s="1010"/>
      <c r="C312" s="1010"/>
      <c r="D312" s="1019"/>
      <c r="E312" s="1022"/>
      <c r="F312" s="1022"/>
      <c r="G312" s="1026"/>
      <c r="H312" s="1029"/>
      <c r="I312" s="1013"/>
      <c r="J312" s="1005"/>
      <c r="K312" s="1005"/>
      <c r="L312" s="1005"/>
      <c r="M312" s="1005"/>
      <c r="N312" s="1005"/>
      <c r="O312" s="1005"/>
      <c r="P312" s="1005"/>
      <c r="Q312" s="1013"/>
      <c r="R312" s="1005"/>
    </row>
    <row r="313" spans="1:18" s="424" customFormat="1" ht="10.199999999999999" customHeight="1">
      <c r="A313" s="1010"/>
      <c r="B313" s="1010"/>
      <c r="C313" s="1010"/>
      <c r="D313" s="1019"/>
      <c r="E313" s="1022"/>
      <c r="F313" s="1022"/>
      <c r="G313" s="1026"/>
      <c r="H313" s="1029"/>
      <c r="I313" s="1013"/>
      <c r="J313" s="1002" t="s">
        <v>187</v>
      </c>
      <c r="K313" s="1002" t="s">
        <v>188</v>
      </c>
      <c r="L313" s="1002" t="s">
        <v>189</v>
      </c>
      <c r="M313" s="1002" t="s">
        <v>190</v>
      </c>
      <c r="N313" s="1002" t="s">
        <v>191</v>
      </c>
      <c r="O313" s="1002" t="s">
        <v>192</v>
      </c>
      <c r="P313" s="1002" t="s">
        <v>193</v>
      </c>
      <c r="Q313" s="1013"/>
      <c r="R313" s="1005" t="s">
        <v>194</v>
      </c>
    </row>
    <row r="314" spans="1:18" s="424" customFormat="1" ht="10.95" customHeight="1">
      <c r="A314" s="1010"/>
      <c r="B314" s="1010"/>
      <c r="C314" s="1010"/>
      <c r="D314" s="1019"/>
      <c r="E314" s="1022"/>
      <c r="F314" s="1022"/>
      <c r="G314" s="1026"/>
      <c r="H314" s="1029"/>
      <c r="I314" s="1013"/>
      <c r="J314" s="1003"/>
      <c r="K314" s="1003"/>
      <c r="L314" s="1003"/>
      <c r="M314" s="1003"/>
      <c r="N314" s="1003"/>
      <c r="O314" s="1003"/>
      <c r="P314" s="1003"/>
      <c r="Q314" s="1013"/>
      <c r="R314" s="1005"/>
    </row>
    <row r="315" spans="1:18" s="424" customFormat="1" ht="43.2" customHeight="1">
      <c r="A315" s="1011"/>
      <c r="B315" s="1011"/>
      <c r="C315" s="1011"/>
      <c r="D315" s="1020"/>
      <c r="E315" s="1023"/>
      <c r="F315" s="1023"/>
      <c r="G315" s="1027"/>
      <c r="H315" s="1030"/>
      <c r="I315" s="1014"/>
      <c r="J315" s="1004"/>
      <c r="K315" s="1004"/>
      <c r="L315" s="1004"/>
      <c r="M315" s="1004"/>
      <c r="N315" s="1004"/>
      <c r="O315" s="1004"/>
      <c r="P315" s="1004"/>
      <c r="Q315" s="1014"/>
      <c r="R315" s="1005"/>
    </row>
    <row r="316" spans="1:18" s="424" customFormat="1" ht="13.95" customHeight="1">
      <c r="A316" s="415"/>
      <c r="B316" s="416"/>
      <c r="C316" s="436">
        <v>4270</v>
      </c>
      <c r="D316" s="233" t="s">
        <v>195</v>
      </c>
      <c r="E316" s="435">
        <v>8000</v>
      </c>
      <c r="F316" s="435">
        <v>8000</v>
      </c>
      <c r="G316" s="434">
        <f t="shared" ref="G316:G322" si="104">I316+Q316</f>
        <v>0</v>
      </c>
      <c r="H316" s="438">
        <f t="shared" ref="H316:H322" si="105">G316/F316*100</f>
        <v>0</v>
      </c>
      <c r="I316" s="434">
        <f t="shared" ref="I316" si="106">SUM(J316:P316)</f>
        <v>0</v>
      </c>
      <c r="J316" s="439"/>
      <c r="K316" s="471"/>
      <c r="L316" s="439"/>
      <c r="M316" s="439"/>
      <c r="N316" s="440"/>
      <c r="O316" s="440"/>
      <c r="P316" s="440"/>
      <c r="Q316" s="439"/>
      <c r="R316" s="440"/>
    </row>
    <row r="317" spans="1:18" s="424" customFormat="1" ht="14.25" customHeight="1">
      <c r="A317" s="415"/>
      <c r="B317" s="444"/>
      <c r="C317" s="436">
        <v>4300</v>
      </c>
      <c r="D317" s="233" t="s">
        <v>104</v>
      </c>
      <c r="E317" s="435">
        <v>19260</v>
      </c>
      <c r="F317" s="435">
        <v>18660</v>
      </c>
      <c r="G317" s="434">
        <f t="shared" si="104"/>
        <v>11979.91</v>
      </c>
      <c r="H317" s="438">
        <f t="shared" si="105"/>
        <v>64.201018220793145</v>
      </c>
      <c r="I317" s="434">
        <f t="shared" ref="I317:I322" si="107">SUM(J317:P317)</f>
        <v>11979.91</v>
      </c>
      <c r="J317" s="467"/>
      <c r="K317" s="435">
        <v>11979.91</v>
      </c>
      <c r="L317" s="439"/>
      <c r="M317" s="435"/>
      <c r="N317" s="440"/>
      <c r="O317" s="440"/>
      <c r="P317" s="440"/>
      <c r="Q317" s="440"/>
      <c r="R317" s="440"/>
    </row>
    <row r="318" spans="1:18" s="424" customFormat="1" ht="23.25" customHeight="1">
      <c r="A318" s="415"/>
      <c r="B318" s="444"/>
      <c r="C318" s="436">
        <v>4360</v>
      </c>
      <c r="D318" s="233" t="s">
        <v>263</v>
      </c>
      <c r="E318" s="435">
        <v>1800</v>
      </c>
      <c r="F318" s="435">
        <v>1800</v>
      </c>
      <c r="G318" s="434">
        <f t="shared" si="104"/>
        <v>1281.02</v>
      </c>
      <c r="H318" s="438">
        <f t="shared" si="105"/>
        <v>71.167777777777772</v>
      </c>
      <c r="I318" s="434">
        <f t="shared" si="107"/>
        <v>1281.02</v>
      </c>
      <c r="J318" s="467"/>
      <c r="K318" s="435">
        <v>1281.02</v>
      </c>
      <c r="L318" s="439"/>
      <c r="M318" s="435"/>
      <c r="N318" s="440"/>
      <c r="O318" s="440"/>
      <c r="P318" s="440"/>
      <c r="Q318" s="440"/>
      <c r="R318" s="440"/>
    </row>
    <row r="319" spans="1:18" s="424" customFormat="1" ht="14.25" customHeight="1">
      <c r="A319" s="415"/>
      <c r="B319" s="444"/>
      <c r="C319" s="436">
        <v>4410</v>
      </c>
      <c r="D319" s="233" t="s">
        <v>110</v>
      </c>
      <c r="E319" s="435">
        <v>5000</v>
      </c>
      <c r="F319" s="435">
        <v>5000</v>
      </c>
      <c r="G319" s="434">
        <f t="shared" si="104"/>
        <v>2514.0100000000002</v>
      </c>
      <c r="H319" s="438">
        <f t="shared" si="105"/>
        <v>50.280200000000008</v>
      </c>
      <c r="I319" s="434">
        <f t="shared" si="107"/>
        <v>2514.0100000000002</v>
      </c>
      <c r="J319" s="467"/>
      <c r="K319" s="435">
        <v>2514.0100000000002</v>
      </c>
      <c r="L319" s="439"/>
      <c r="M319" s="435"/>
      <c r="N319" s="440"/>
      <c r="O319" s="440"/>
      <c r="P319" s="440"/>
      <c r="Q319" s="440"/>
      <c r="R319" s="440"/>
    </row>
    <row r="320" spans="1:18" s="424" customFormat="1" ht="14.25" customHeight="1">
      <c r="A320" s="415"/>
      <c r="B320" s="444"/>
      <c r="C320" s="436">
        <v>4430</v>
      </c>
      <c r="D320" s="233" t="s">
        <v>105</v>
      </c>
      <c r="E320" s="435">
        <v>2500</v>
      </c>
      <c r="F320" s="435">
        <v>2500</v>
      </c>
      <c r="G320" s="434">
        <f t="shared" si="104"/>
        <v>767.86</v>
      </c>
      <c r="H320" s="438">
        <f t="shared" si="105"/>
        <v>30.714400000000001</v>
      </c>
      <c r="I320" s="434">
        <f t="shared" si="107"/>
        <v>767.86</v>
      </c>
      <c r="J320" s="467"/>
      <c r="K320" s="435">
        <v>767.86</v>
      </c>
      <c r="L320" s="439"/>
      <c r="M320" s="435"/>
      <c r="N320" s="440"/>
      <c r="O320" s="440"/>
      <c r="P320" s="440"/>
      <c r="Q320" s="440"/>
      <c r="R320" s="440"/>
    </row>
    <row r="321" spans="1:18" s="424" customFormat="1" ht="21" customHeight="1">
      <c r="A321" s="415"/>
      <c r="B321" s="444"/>
      <c r="C321" s="436">
        <v>4440</v>
      </c>
      <c r="D321" s="233" t="s">
        <v>116</v>
      </c>
      <c r="E321" s="435">
        <v>4923</v>
      </c>
      <c r="F321" s="435">
        <v>4923</v>
      </c>
      <c r="G321" s="434">
        <f t="shared" si="104"/>
        <v>4922.6899999999996</v>
      </c>
      <c r="H321" s="438">
        <f t="shared" si="105"/>
        <v>99.993703026609779</v>
      </c>
      <c r="I321" s="434">
        <f t="shared" si="107"/>
        <v>4922.6899999999996</v>
      </c>
      <c r="J321" s="467"/>
      <c r="K321" s="435">
        <v>4922.6899999999996</v>
      </c>
      <c r="L321" s="439"/>
      <c r="M321" s="435"/>
      <c r="N321" s="440"/>
      <c r="O321" s="440"/>
      <c r="P321" s="440"/>
      <c r="Q321" s="440"/>
      <c r="R321" s="440"/>
    </row>
    <row r="322" spans="1:18" s="424" customFormat="1" ht="21" customHeight="1">
      <c r="A322" s="415"/>
      <c r="B322" s="444"/>
      <c r="C322" s="436">
        <v>4700</v>
      </c>
      <c r="D322" s="233" t="s">
        <v>130</v>
      </c>
      <c r="E322" s="435">
        <v>4000</v>
      </c>
      <c r="F322" s="435">
        <v>4000</v>
      </c>
      <c r="G322" s="434">
        <f t="shared" si="104"/>
        <v>3534.8</v>
      </c>
      <c r="H322" s="438">
        <f t="shared" si="105"/>
        <v>88.37</v>
      </c>
      <c r="I322" s="434">
        <f t="shared" si="107"/>
        <v>3534.8</v>
      </c>
      <c r="J322" s="467"/>
      <c r="K322" s="435">
        <v>3534.8</v>
      </c>
      <c r="L322" s="439"/>
      <c r="M322" s="435"/>
      <c r="N322" s="440"/>
      <c r="O322" s="440"/>
      <c r="P322" s="440"/>
      <c r="Q322" s="440"/>
      <c r="R322" s="440"/>
    </row>
    <row r="323" spans="1:18" s="424" customFormat="1" ht="21" customHeight="1">
      <c r="A323" s="415"/>
      <c r="B323" s="444">
        <v>85228</v>
      </c>
      <c r="C323" s="444"/>
      <c r="D323" s="59" t="s">
        <v>229</v>
      </c>
      <c r="E323" s="437">
        <f>SUM(E324:E326)</f>
        <v>7466</v>
      </c>
      <c r="F323" s="437">
        <f>SUM(F324:F326)</f>
        <v>7466</v>
      </c>
      <c r="G323" s="434"/>
      <c r="H323" s="438"/>
      <c r="I323" s="434"/>
      <c r="J323" s="467"/>
      <c r="K323" s="439"/>
      <c r="L323" s="439"/>
      <c r="M323" s="435"/>
      <c r="N323" s="440"/>
      <c r="O323" s="440"/>
      <c r="P323" s="440"/>
      <c r="Q323" s="440"/>
      <c r="R323" s="440"/>
    </row>
    <row r="324" spans="1:18" s="424" customFormat="1" ht="13.95" customHeight="1">
      <c r="A324" s="415"/>
      <c r="B324" s="444"/>
      <c r="C324" s="436">
        <v>4110</v>
      </c>
      <c r="D324" s="233" t="s">
        <v>108</v>
      </c>
      <c r="E324" s="467">
        <v>1012</v>
      </c>
      <c r="F324" s="467">
        <v>1012</v>
      </c>
      <c r="G324" s="434"/>
      <c r="H324" s="438"/>
      <c r="I324" s="434"/>
      <c r="J324" s="467"/>
      <c r="K324" s="439"/>
      <c r="L324" s="439"/>
      <c r="M324" s="435"/>
      <c r="N324" s="440"/>
      <c r="O324" s="440"/>
      <c r="P324" s="440"/>
      <c r="Q324" s="440"/>
      <c r="R324" s="440"/>
    </row>
    <row r="325" spans="1:18" s="424" customFormat="1" ht="13.95" customHeight="1">
      <c r="A325" s="415"/>
      <c r="B325" s="444"/>
      <c r="C325" s="436">
        <v>4120</v>
      </c>
      <c r="D325" s="233" t="s">
        <v>109</v>
      </c>
      <c r="E325" s="435">
        <v>154</v>
      </c>
      <c r="F325" s="435">
        <v>154</v>
      </c>
      <c r="G325" s="434"/>
      <c r="H325" s="438"/>
      <c r="I325" s="434"/>
      <c r="J325" s="467"/>
      <c r="K325" s="439"/>
      <c r="L325" s="439"/>
      <c r="M325" s="435"/>
      <c r="N325" s="440"/>
      <c r="O325" s="440"/>
      <c r="P325" s="440"/>
      <c r="Q325" s="440"/>
      <c r="R325" s="440"/>
    </row>
    <row r="326" spans="1:18" s="424" customFormat="1" ht="13.95" customHeight="1">
      <c r="A326" s="415"/>
      <c r="B326" s="444"/>
      <c r="C326" s="436">
        <v>4170</v>
      </c>
      <c r="D326" s="233" t="s">
        <v>113</v>
      </c>
      <c r="E326" s="435">
        <v>6300</v>
      </c>
      <c r="F326" s="435">
        <v>6300</v>
      </c>
      <c r="G326" s="434"/>
      <c r="H326" s="438"/>
      <c r="I326" s="434"/>
      <c r="J326" s="467"/>
      <c r="K326" s="439"/>
      <c r="L326" s="439"/>
      <c r="M326" s="435"/>
      <c r="N326" s="440"/>
      <c r="O326" s="440"/>
      <c r="P326" s="440"/>
      <c r="Q326" s="440"/>
      <c r="R326" s="440"/>
    </row>
    <row r="327" spans="1:18" s="424" customFormat="1" ht="15" customHeight="1">
      <c r="A327" s="415"/>
      <c r="B327" s="444">
        <v>85295</v>
      </c>
      <c r="C327" s="444"/>
      <c r="D327" s="59" t="s">
        <v>16</v>
      </c>
      <c r="E327" s="437">
        <f>E328+E329</f>
        <v>75000</v>
      </c>
      <c r="F327" s="437">
        <f>F328+F329</f>
        <v>75323</v>
      </c>
      <c r="G327" s="434">
        <f>I327+Q327</f>
        <v>68620.759999999995</v>
      </c>
      <c r="H327" s="438">
        <f>G327/F327*100</f>
        <v>91.102000716912485</v>
      </c>
      <c r="I327" s="435">
        <f>I328+I329</f>
        <v>68620.759999999995</v>
      </c>
      <c r="J327" s="467"/>
      <c r="K327" s="435">
        <f>K328+K329</f>
        <v>313.56</v>
      </c>
      <c r="L327" s="439"/>
      <c r="M327" s="435">
        <f>M328+M329</f>
        <v>68307.199999999997</v>
      </c>
      <c r="N327" s="440"/>
      <c r="O327" s="440"/>
      <c r="P327" s="440"/>
      <c r="Q327" s="440"/>
      <c r="R327" s="440"/>
    </row>
    <row r="328" spans="1:18" s="424" customFormat="1" ht="14.25" customHeight="1">
      <c r="A328" s="415"/>
      <c r="B328" s="444"/>
      <c r="C328" s="436">
        <v>3110</v>
      </c>
      <c r="D328" s="233" t="s">
        <v>114</v>
      </c>
      <c r="E328" s="435">
        <v>75000</v>
      </c>
      <c r="F328" s="435">
        <v>75000</v>
      </c>
      <c r="G328" s="434">
        <f>I328+Q328</f>
        <v>68307.199999999997</v>
      </c>
      <c r="H328" s="438">
        <f>G328/F328*100</f>
        <v>91.076266666666655</v>
      </c>
      <c r="I328" s="434">
        <f t="shared" ref="I328" si="108">SUM(J328:P328)</f>
        <v>68307.199999999997</v>
      </c>
      <c r="J328" s="467"/>
      <c r="K328" s="439"/>
      <c r="L328" s="439"/>
      <c r="M328" s="435">
        <v>68307.199999999997</v>
      </c>
      <c r="N328" s="440"/>
      <c r="O328" s="440"/>
      <c r="P328" s="440"/>
      <c r="Q328" s="440"/>
      <c r="R328" s="440"/>
    </row>
    <row r="329" spans="1:18" s="424" customFormat="1" ht="14.25" customHeight="1">
      <c r="A329" s="415"/>
      <c r="B329" s="444"/>
      <c r="C329" s="436">
        <v>4210</v>
      </c>
      <c r="D329" s="233" t="s">
        <v>103</v>
      </c>
      <c r="E329" s="435"/>
      <c r="F329" s="435">
        <v>323</v>
      </c>
      <c r="G329" s="434">
        <f t="shared" ref="G329" si="109">I329+Q329</f>
        <v>313.56</v>
      </c>
      <c r="H329" s="438">
        <f t="shared" ref="H329" si="110">G329/F329*100</f>
        <v>97.077399380804948</v>
      </c>
      <c r="I329" s="434">
        <f t="shared" ref="I329" si="111">SUM(J329:P329)</f>
        <v>313.56</v>
      </c>
      <c r="J329" s="467"/>
      <c r="K329" s="435">
        <v>313.56</v>
      </c>
      <c r="L329" s="439"/>
      <c r="M329" s="435"/>
      <c r="N329" s="440"/>
      <c r="O329" s="440"/>
      <c r="P329" s="440"/>
      <c r="Q329" s="440"/>
      <c r="R329" s="440"/>
    </row>
    <row r="330" spans="1:18" s="424" customFormat="1" ht="15" customHeight="1">
      <c r="A330" s="415">
        <v>854</v>
      </c>
      <c r="B330" s="427"/>
      <c r="C330" s="427"/>
      <c r="D330" s="134" t="s">
        <v>70</v>
      </c>
      <c r="E330" s="464">
        <f>E331+E338</f>
        <v>124200</v>
      </c>
      <c r="F330" s="464">
        <f>F331+F338</f>
        <v>162028</v>
      </c>
      <c r="G330" s="464">
        <f>G331+G338</f>
        <v>156448.5</v>
      </c>
      <c r="H330" s="429">
        <f t="shared" ref="H330:H384" si="112">G330/F330*100</f>
        <v>96.556459377391562</v>
      </c>
      <c r="I330" s="430">
        <f>SUM(J330:P330)</f>
        <v>156448.5</v>
      </c>
      <c r="J330" s="464">
        <f>J331+J338</f>
        <v>130735.98999999999</v>
      </c>
      <c r="K330" s="464">
        <f>K331+K338</f>
        <v>7430.17</v>
      </c>
      <c r="L330" s="428"/>
      <c r="M330" s="464">
        <f>M331+M338</f>
        <v>18282.34</v>
      </c>
      <c r="N330" s="449"/>
      <c r="O330" s="449"/>
      <c r="P330" s="449"/>
      <c r="Q330" s="449"/>
      <c r="R330" s="449"/>
    </row>
    <row r="331" spans="1:18" s="424" customFormat="1" ht="15" customHeight="1">
      <c r="A331" s="415"/>
      <c r="B331" s="444">
        <v>85401</v>
      </c>
      <c r="C331" s="444"/>
      <c r="D331" s="59" t="s">
        <v>230</v>
      </c>
      <c r="E331" s="437">
        <f>SUM(E332:E337)</f>
        <v>124200</v>
      </c>
      <c r="F331" s="437">
        <f>SUM(F332:F337)</f>
        <v>150340</v>
      </c>
      <c r="G331" s="437">
        <f>SUM(G332:G337)</f>
        <v>145002.20000000001</v>
      </c>
      <c r="H331" s="438">
        <f t="shared" si="112"/>
        <v>96.44951443394973</v>
      </c>
      <c r="I331" s="437">
        <f>SUM(I332:I337)</f>
        <v>145002.20000000001</v>
      </c>
      <c r="J331" s="437">
        <f>SUM(J332:J337)</f>
        <v>130735.98999999999</v>
      </c>
      <c r="K331" s="437">
        <f>SUM(K332:K337)</f>
        <v>7430.17</v>
      </c>
      <c r="L331" s="439"/>
      <c r="M331" s="437">
        <f>SUM(M332:M337)</f>
        <v>6836.04</v>
      </c>
      <c r="N331" s="440"/>
      <c r="O331" s="440"/>
      <c r="P331" s="440"/>
      <c r="Q331" s="440"/>
      <c r="R331" s="440"/>
    </row>
    <row r="332" spans="1:18" s="424" customFormat="1" ht="21" customHeight="1">
      <c r="A332" s="415"/>
      <c r="B332" s="444"/>
      <c r="C332" s="436">
        <v>3020</v>
      </c>
      <c r="D332" s="233" t="s">
        <v>206</v>
      </c>
      <c r="E332" s="435">
        <v>6700</v>
      </c>
      <c r="F332" s="435">
        <v>7700</v>
      </c>
      <c r="G332" s="434">
        <f t="shared" ref="G332:G335" si="113">I332+Q332</f>
        <v>6836.04</v>
      </c>
      <c r="H332" s="438">
        <f t="shared" si="112"/>
        <v>88.779740259740265</v>
      </c>
      <c r="I332" s="434">
        <f t="shared" ref="I332:I335" si="114">SUM(J332:P332)</f>
        <v>6836.04</v>
      </c>
      <c r="J332" s="467"/>
      <c r="K332" s="435"/>
      <c r="L332" s="439"/>
      <c r="M332" s="435">
        <v>6836.04</v>
      </c>
      <c r="N332" s="440"/>
      <c r="O332" s="440"/>
      <c r="P332" s="440"/>
      <c r="Q332" s="440"/>
      <c r="R332" s="440"/>
    </row>
    <row r="333" spans="1:18" s="424" customFormat="1" ht="13.95" customHeight="1">
      <c r="A333" s="415"/>
      <c r="B333" s="444"/>
      <c r="C333" s="436">
        <v>4010</v>
      </c>
      <c r="D333" s="233" t="s">
        <v>106</v>
      </c>
      <c r="E333" s="435">
        <v>85250</v>
      </c>
      <c r="F333" s="435">
        <v>105739</v>
      </c>
      <c r="G333" s="434">
        <f t="shared" si="113"/>
        <v>102292.73</v>
      </c>
      <c r="H333" s="438">
        <f t="shared" si="112"/>
        <v>96.740776818392447</v>
      </c>
      <c r="I333" s="434">
        <f t="shared" si="114"/>
        <v>102292.73</v>
      </c>
      <c r="J333" s="442">
        <v>102292.73</v>
      </c>
      <c r="K333" s="435"/>
      <c r="L333" s="439"/>
      <c r="N333" s="440"/>
      <c r="O333" s="440"/>
      <c r="P333" s="440"/>
      <c r="Q333" s="440"/>
      <c r="R333" s="440"/>
    </row>
    <row r="334" spans="1:18" s="424" customFormat="1" ht="13.95" customHeight="1">
      <c r="A334" s="415"/>
      <c r="B334" s="444"/>
      <c r="C334" s="436">
        <v>4040</v>
      </c>
      <c r="D334" s="233" t="s">
        <v>107</v>
      </c>
      <c r="E334" s="435">
        <v>6960</v>
      </c>
      <c r="F334" s="435">
        <v>6471</v>
      </c>
      <c r="G334" s="434">
        <f t="shared" si="113"/>
        <v>6469.51</v>
      </c>
      <c r="H334" s="438">
        <f t="shared" si="112"/>
        <v>99.976974192551381</v>
      </c>
      <c r="I334" s="434">
        <f t="shared" si="114"/>
        <v>6469.51</v>
      </c>
      <c r="J334" s="442">
        <v>6469.51</v>
      </c>
      <c r="K334" s="435"/>
      <c r="L334" s="439"/>
      <c r="M334" s="435"/>
      <c r="N334" s="440"/>
      <c r="O334" s="440"/>
      <c r="P334" s="440"/>
      <c r="Q334" s="440"/>
      <c r="R334" s="440"/>
    </row>
    <row r="335" spans="1:18" s="424" customFormat="1" ht="13.95" customHeight="1">
      <c r="A335" s="415"/>
      <c r="B335" s="444"/>
      <c r="C335" s="436">
        <v>4110</v>
      </c>
      <c r="D335" s="233" t="s">
        <v>108</v>
      </c>
      <c r="E335" s="435">
        <v>16880</v>
      </c>
      <c r="F335" s="435">
        <v>20080</v>
      </c>
      <c r="G335" s="434">
        <f t="shared" si="113"/>
        <v>19734.12</v>
      </c>
      <c r="H335" s="438">
        <f t="shared" si="112"/>
        <v>98.277490039840629</v>
      </c>
      <c r="I335" s="434">
        <f t="shared" si="114"/>
        <v>19734.12</v>
      </c>
      <c r="J335" s="442">
        <v>19734.12</v>
      </c>
      <c r="K335" s="435"/>
      <c r="L335" s="439"/>
      <c r="M335" s="435"/>
      <c r="N335" s="440"/>
      <c r="O335" s="440"/>
      <c r="P335" s="440"/>
      <c r="Q335" s="440"/>
      <c r="R335" s="440"/>
    </row>
    <row r="336" spans="1:18" s="424" customFormat="1" ht="13.95" customHeight="1">
      <c r="A336" s="415"/>
      <c r="B336" s="444"/>
      <c r="C336" s="436">
        <v>4120</v>
      </c>
      <c r="D336" s="233" t="s">
        <v>109</v>
      </c>
      <c r="E336" s="435">
        <v>2419</v>
      </c>
      <c r="F336" s="435">
        <v>2919</v>
      </c>
      <c r="G336" s="434">
        <f t="shared" ref="G336:G337" si="115">I336+Q336</f>
        <v>2239.63</v>
      </c>
      <c r="H336" s="438">
        <f t="shared" ref="H336:H349" si="116">G336/F336*100</f>
        <v>76.725933538883183</v>
      </c>
      <c r="I336" s="434">
        <f t="shared" ref="I336:I337" si="117">SUM(J336:P336)</f>
        <v>2239.63</v>
      </c>
      <c r="J336" s="442">
        <v>2239.63</v>
      </c>
      <c r="K336" s="435"/>
      <c r="L336" s="439"/>
      <c r="M336" s="435"/>
      <c r="N336" s="440"/>
      <c r="O336" s="440"/>
      <c r="P336" s="440"/>
      <c r="Q336" s="440"/>
      <c r="R336" s="440"/>
    </row>
    <row r="337" spans="1:18" s="424" customFormat="1" ht="21" customHeight="1">
      <c r="A337" s="415"/>
      <c r="B337" s="444"/>
      <c r="C337" s="436">
        <v>4440</v>
      </c>
      <c r="D337" s="233" t="s">
        <v>116</v>
      </c>
      <c r="E337" s="435">
        <v>5991</v>
      </c>
      <c r="F337" s="435">
        <v>7431</v>
      </c>
      <c r="G337" s="434">
        <f t="shared" si="115"/>
        <v>7430.17</v>
      </c>
      <c r="H337" s="438">
        <f t="shared" si="116"/>
        <v>99.98883057461984</v>
      </c>
      <c r="I337" s="434">
        <f t="shared" si="117"/>
        <v>7430.17</v>
      </c>
      <c r="J337" s="467"/>
      <c r="K337" s="435">
        <v>7430.17</v>
      </c>
      <c r="L337" s="439"/>
      <c r="M337" s="435"/>
      <c r="N337" s="440"/>
      <c r="O337" s="440"/>
      <c r="P337" s="440"/>
      <c r="Q337" s="440"/>
      <c r="R337" s="440"/>
    </row>
    <row r="338" spans="1:18" s="424" customFormat="1" ht="15" customHeight="1">
      <c r="A338" s="415"/>
      <c r="B338" s="444">
        <v>85415</v>
      </c>
      <c r="C338" s="444"/>
      <c r="D338" s="233" t="s">
        <v>71</v>
      </c>
      <c r="E338" s="435"/>
      <c r="F338" s="435">
        <f>SUM(F339:F340)</f>
        <v>11688</v>
      </c>
      <c r="G338" s="435">
        <f>SUM(G339:G340)</f>
        <v>11446.3</v>
      </c>
      <c r="H338" s="438">
        <f t="shared" si="116"/>
        <v>97.932067077344271</v>
      </c>
      <c r="I338" s="435">
        <f>SUM(I339:I340)</f>
        <v>11446.3</v>
      </c>
      <c r="J338" s="467"/>
      <c r="K338" s="435"/>
      <c r="L338" s="439"/>
      <c r="M338" s="435">
        <f>SUM(M339:M340)</f>
        <v>11446.3</v>
      </c>
      <c r="N338" s="440"/>
      <c r="O338" s="440"/>
      <c r="P338" s="440"/>
      <c r="Q338" s="440"/>
      <c r="R338" s="440"/>
    </row>
    <row r="339" spans="1:18" s="424" customFormat="1" ht="13.5" customHeight="1">
      <c r="A339" s="415"/>
      <c r="B339" s="444"/>
      <c r="C339" s="436">
        <v>3240</v>
      </c>
      <c r="D339" s="233" t="s">
        <v>125</v>
      </c>
      <c r="E339" s="435"/>
      <c r="F339" s="435">
        <v>11363</v>
      </c>
      <c r="G339" s="434">
        <f t="shared" ref="G339" si="118">I339+Q339</f>
        <v>11121.3</v>
      </c>
      <c r="H339" s="438">
        <f t="shared" ref="H339" si="119">G339/F339*100</f>
        <v>97.872920883569464</v>
      </c>
      <c r="I339" s="434">
        <f t="shared" ref="I339" si="120">SUM(J339:P339)</f>
        <v>11121.3</v>
      </c>
      <c r="J339" s="467"/>
      <c r="K339" s="435"/>
      <c r="L339" s="439"/>
      <c r="M339" s="435">
        <v>11121.3</v>
      </c>
      <c r="N339" s="440"/>
      <c r="O339" s="440"/>
      <c r="P339" s="440"/>
      <c r="Q339" s="440"/>
      <c r="R339" s="440"/>
    </row>
    <row r="340" spans="1:18" s="424" customFormat="1" ht="13.5" customHeight="1">
      <c r="A340" s="415"/>
      <c r="B340" s="444"/>
      <c r="C340" s="436">
        <v>3260</v>
      </c>
      <c r="D340" s="233" t="s">
        <v>367</v>
      </c>
      <c r="E340" s="435"/>
      <c r="F340" s="435">
        <v>325</v>
      </c>
      <c r="G340" s="434">
        <f t="shared" ref="G340" si="121">I340+Q340</f>
        <v>325</v>
      </c>
      <c r="H340" s="438">
        <f t="shared" si="116"/>
        <v>100</v>
      </c>
      <c r="I340" s="434">
        <f t="shared" ref="I340" si="122">SUM(J340:P340)</f>
        <v>325</v>
      </c>
      <c r="J340" s="467"/>
      <c r="K340" s="435"/>
      <c r="L340" s="439"/>
      <c r="M340" s="435">
        <v>325</v>
      </c>
      <c r="N340" s="440"/>
      <c r="O340" s="440"/>
      <c r="P340" s="440"/>
      <c r="Q340" s="440"/>
      <c r="R340" s="440"/>
    </row>
    <row r="341" spans="1:18" s="424" customFormat="1" ht="21" customHeight="1">
      <c r="A341" s="415">
        <v>900</v>
      </c>
      <c r="B341" s="427"/>
      <c r="C341" s="427"/>
      <c r="D341" s="134" t="s">
        <v>73</v>
      </c>
      <c r="E341" s="460">
        <f>E342+E349+E360</f>
        <v>1573724</v>
      </c>
      <c r="F341" s="460">
        <f>F342+F349+F360</f>
        <v>1644734.6600000001</v>
      </c>
      <c r="G341" s="460">
        <f>G342+G349+G360</f>
        <v>1398172.12</v>
      </c>
      <c r="H341" s="429">
        <f t="shared" si="116"/>
        <v>85.00897767911087</v>
      </c>
      <c r="I341" s="430">
        <f>SUM(J341:P341)</f>
        <v>1339294.9000000001</v>
      </c>
      <c r="J341" s="460">
        <f>J342+J349+J360</f>
        <v>62327.600000000006</v>
      </c>
      <c r="K341" s="460">
        <f>K342+K349+K360</f>
        <v>1276802.26</v>
      </c>
      <c r="L341" s="430"/>
      <c r="M341" s="460">
        <f>M342+M349+M360</f>
        <v>165.04</v>
      </c>
      <c r="N341" s="460"/>
      <c r="O341" s="469"/>
      <c r="P341" s="469"/>
      <c r="Q341" s="460">
        <f>Q342+Q349+Q360</f>
        <v>58877.22</v>
      </c>
      <c r="R341" s="460">
        <f>R342+R349+R360</f>
        <v>0</v>
      </c>
    </row>
    <row r="342" spans="1:18" s="424" customFormat="1" ht="15" customHeight="1">
      <c r="A342" s="415"/>
      <c r="B342" s="466">
        <v>90002</v>
      </c>
      <c r="C342" s="427"/>
      <c r="D342" s="445" t="s">
        <v>231</v>
      </c>
      <c r="E342" s="437">
        <f>SUM(E343:E348)</f>
        <v>733000</v>
      </c>
      <c r="F342" s="437">
        <f>SUM(F343:F348)</f>
        <v>775700</v>
      </c>
      <c r="G342" s="434">
        <f>I342+Q342</f>
        <v>713483.78</v>
      </c>
      <c r="H342" s="438">
        <f t="shared" si="116"/>
        <v>91.979345107644718</v>
      </c>
      <c r="I342" s="437">
        <f>SUM(J342:P342)</f>
        <v>713483.78</v>
      </c>
      <c r="J342" s="437">
        <f>SUM(J343:J346)</f>
        <v>22714.5</v>
      </c>
      <c r="K342" s="437">
        <f>SUM(K343:K348)</f>
        <v>690769.28</v>
      </c>
      <c r="L342" s="430"/>
      <c r="M342" s="430"/>
      <c r="N342" s="430"/>
      <c r="O342" s="469"/>
      <c r="P342" s="469"/>
      <c r="Q342" s="460"/>
      <c r="R342" s="460"/>
    </row>
    <row r="343" spans="1:18" s="424" customFormat="1" ht="13.95" customHeight="1">
      <c r="A343" s="415"/>
      <c r="B343" s="470"/>
      <c r="C343" s="466" t="s">
        <v>256</v>
      </c>
      <c r="D343" s="445" t="s">
        <v>104</v>
      </c>
      <c r="E343" s="437">
        <v>18700</v>
      </c>
      <c r="F343" s="437">
        <v>18700</v>
      </c>
      <c r="G343" s="434">
        <f>I343+Q343</f>
        <v>17500</v>
      </c>
      <c r="H343" s="438">
        <f t="shared" si="116"/>
        <v>93.582887700534755</v>
      </c>
      <c r="I343" s="437">
        <f t="shared" ref="I343:I348" si="123">SUM(J343:P343)</f>
        <v>17500</v>
      </c>
      <c r="J343" s="434">
        <v>17500</v>
      </c>
      <c r="K343" s="434"/>
      <c r="L343" s="430"/>
      <c r="M343" s="430"/>
      <c r="N343" s="430"/>
      <c r="O343" s="469"/>
      <c r="P343" s="469"/>
      <c r="Q343" s="460"/>
      <c r="R343" s="460"/>
    </row>
    <row r="344" spans="1:18" s="424" customFormat="1" ht="13.95" customHeight="1">
      <c r="A344" s="415"/>
      <c r="B344" s="470"/>
      <c r="C344" s="466" t="s">
        <v>252</v>
      </c>
      <c r="D344" s="445" t="s">
        <v>264</v>
      </c>
      <c r="E344" s="437">
        <v>1500</v>
      </c>
      <c r="F344" s="437">
        <v>1500</v>
      </c>
      <c r="G344" s="434">
        <f t="shared" ref="G344:G348" si="124">I344+Q344</f>
        <v>1500</v>
      </c>
      <c r="H344" s="438">
        <f t="shared" si="116"/>
        <v>100</v>
      </c>
      <c r="I344" s="437">
        <f t="shared" si="123"/>
        <v>1500</v>
      </c>
      <c r="J344" s="434">
        <v>1500</v>
      </c>
      <c r="K344" s="434"/>
      <c r="L344" s="430"/>
      <c r="M344" s="430"/>
      <c r="N344" s="430"/>
      <c r="O344" s="469"/>
      <c r="P344" s="469"/>
      <c r="Q344" s="460"/>
      <c r="R344" s="460"/>
    </row>
    <row r="345" spans="1:18" s="424" customFormat="1" ht="13.95" customHeight="1">
      <c r="A345" s="415"/>
      <c r="B345" s="470"/>
      <c r="C345" s="466" t="s">
        <v>253</v>
      </c>
      <c r="D345" s="445" t="s">
        <v>257</v>
      </c>
      <c r="E345" s="437">
        <v>3405</v>
      </c>
      <c r="F345" s="437">
        <v>3405</v>
      </c>
      <c r="G345" s="434">
        <f t="shared" si="124"/>
        <v>3249</v>
      </c>
      <c r="H345" s="438">
        <f t="shared" si="116"/>
        <v>95.418502202643168</v>
      </c>
      <c r="I345" s="437">
        <f t="shared" si="123"/>
        <v>3249</v>
      </c>
      <c r="J345" s="434">
        <v>3249</v>
      </c>
      <c r="K345" s="434"/>
      <c r="L345" s="430"/>
      <c r="M345" s="430"/>
      <c r="N345" s="430"/>
      <c r="O345" s="469"/>
      <c r="P345" s="469"/>
      <c r="Q345" s="460"/>
      <c r="R345" s="460"/>
    </row>
    <row r="346" spans="1:18" s="424" customFormat="1" ht="13.95" customHeight="1">
      <c r="A346" s="415"/>
      <c r="B346" s="470"/>
      <c r="C346" s="466" t="s">
        <v>254</v>
      </c>
      <c r="D346" s="445" t="s">
        <v>109</v>
      </c>
      <c r="E346" s="437">
        <v>495</v>
      </c>
      <c r="F346" s="437">
        <v>495</v>
      </c>
      <c r="G346" s="434">
        <f t="shared" si="124"/>
        <v>465.5</v>
      </c>
      <c r="H346" s="438">
        <f t="shared" si="116"/>
        <v>94.040404040404042</v>
      </c>
      <c r="I346" s="437">
        <f t="shared" si="123"/>
        <v>465.5</v>
      </c>
      <c r="J346" s="434">
        <v>465.5</v>
      </c>
      <c r="K346" s="434"/>
      <c r="L346" s="430"/>
      <c r="M346" s="430"/>
      <c r="N346" s="430"/>
      <c r="O346" s="469"/>
      <c r="P346" s="469"/>
      <c r="Q346" s="460"/>
      <c r="R346" s="460"/>
    </row>
    <row r="347" spans="1:18" s="424" customFormat="1" ht="13.95" customHeight="1">
      <c r="A347" s="415"/>
      <c r="B347" s="470"/>
      <c r="C347" s="466" t="s">
        <v>255</v>
      </c>
      <c r="D347" s="445" t="s">
        <v>208</v>
      </c>
      <c r="E347" s="437">
        <v>1900</v>
      </c>
      <c r="F347" s="437">
        <v>1900</v>
      </c>
      <c r="G347" s="434">
        <f t="shared" si="124"/>
        <v>1836.91</v>
      </c>
      <c r="H347" s="438">
        <f t="shared" si="116"/>
        <v>96.679473684210521</v>
      </c>
      <c r="I347" s="437">
        <f t="shared" si="123"/>
        <v>1836.91</v>
      </c>
      <c r="J347" s="430"/>
      <c r="K347" s="434">
        <v>1836.91</v>
      </c>
      <c r="L347" s="430"/>
      <c r="M347" s="430"/>
      <c r="N347" s="430"/>
      <c r="O347" s="469"/>
      <c r="P347" s="469"/>
      <c r="Q347" s="460"/>
      <c r="R347" s="460"/>
    </row>
    <row r="348" spans="1:18" s="424" customFormat="1" ht="13.95" customHeight="1">
      <c r="A348" s="415"/>
      <c r="B348" s="470"/>
      <c r="C348" s="466" t="s">
        <v>156</v>
      </c>
      <c r="D348" s="445" t="s">
        <v>104</v>
      </c>
      <c r="E348" s="437">
        <v>707000</v>
      </c>
      <c r="F348" s="437">
        <v>749700</v>
      </c>
      <c r="G348" s="434">
        <f t="shared" si="124"/>
        <v>688932.37</v>
      </c>
      <c r="H348" s="438">
        <f t="shared" si="116"/>
        <v>91.894407096171804</v>
      </c>
      <c r="I348" s="437">
        <f t="shared" si="123"/>
        <v>688932.37</v>
      </c>
      <c r="J348" s="430"/>
      <c r="K348" s="434">
        <v>688932.37</v>
      </c>
      <c r="L348" s="430"/>
      <c r="M348" s="430"/>
      <c r="N348" s="430"/>
      <c r="O348" s="469"/>
      <c r="P348" s="469"/>
      <c r="Q348" s="460"/>
      <c r="R348" s="460"/>
    </row>
    <row r="349" spans="1:18" s="424" customFormat="1" ht="15" customHeight="1">
      <c r="A349" s="415"/>
      <c r="B349" s="416">
        <v>90015</v>
      </c>
      <c r="C349" s="416"/>
      <c r="D349" s="59" t="s">
        <v>232</v>
      </c>
      <c r="E349" s="437">
        <f>SUM(E350:E359)</f>
        <v>365000</v>
      </c>
      <c r="F349" s="437">
        <f>SUM(F350:F359)</f>
        <v>357000</v>
      </c>
      <c r="G349" s="434">
        <f>I349+Q349</f>
        <v>296976.55</v>
      </c>
      <c r="H349" s="438">
        <f t="shared" si="116"/>
        <v>83.186708683473384</v>
      </c>
      <c r="I349" s="437">
        <f>SUM(J349:P349)</f>
        <v>296976.55</v>
      </c>
      <c r="J349" s="439"/>
      <c r="K349" s="435">
        <f>SUM(K350:K359)</f>
        <v>296976.55</v>
      </c>
      <c r="L349" s="439"/>
      <c r="M349" s="439"/>
      <c r="N349" s="440"/>
      <c r="O349" s="440"/>
      <c r="P349" s="440"/>
      <c r="Q349" s="439"/>
      <c r="R349" s="440"/>
    </row>
    <row r="350" spans="1:18" s="424" customFormat="1" ht="13.95" customHeight="1">
      <c r="A350" s="415"/>
      <c r="B350" s="416"/>
      <c r="C350" s="436">
        <v>4210</v>
      </c>
      <c r="D350" s="233" t="s">
        <v>103</v>
      </c>
      <c r="E350" s="435">
        <v>15000</v>
      </c>
      <c r="F350" s="435">
        <v>1000</v>
      </c>
      <c r="G350" s="434">
        <f>I350+Q350</f>
        <v>345.96</v>
      </c>
      <c r="H350" s="438"/>
      <c r="I350" s="434">
        <f>SUM(J350:P350)</f>
        <v>345.96</v>
      </c>
      <c r="J350" s="439"/>
      <c r="K350" s="471">
        <v>345.96</v>
      </c>
      <c r="L350" s="439"/>
      <c r="M350" s="439"/>
      <c r="N350" s="440"/>
      <c r="O350" s="440"/>
      <c r="P350" s="440"/>
      <c r="Q350" s="439"/>
      <c r="R350" s="440"/>
    </row>
    <row r="351" spans="1:18" s="424" customFormat="1" ht="13.95" customHeight="1">
      <c r="A351" s="415"/>
      <c r="B351" s="416"/>
      <c r="C351" s="436">
        <v>4260</v>
      </c>
      <c r="D351" s="233" t="s">
        <v>208</v>
      </c>
      <c r="E351" s="435">
        <v>260000</v>
      </c>
      <c r="F351" s="435">
        <v>288000</v>
      </c>
      <c r="G351" s="434">
        <f t="shared" ref="G351" si="125">I351+Q351</f>
        <v>229561.69</v>
      </c>
      <c r="H351" s="438">
        <f t="shared" ref="H351" si="126">G351/F351*100</f>
        <v>79.708920138888899</v>
      </c>
      <c r="I351" s="434">
        <f t="shared" ref="I351" si="127">SUM(J351:P351)</f>
        <v>229561.69</v>
      </c>
      <c r="J351" s="439"/>
      <c r="K351" s="435">
        <v>229561.69</v>
      </c>
      <c r="L351" s="439"/>
      <c r="M351" s="439"/>
      <c r="N351" s="440"/>
      <c r="O351" s="440"/>
      <c r="P351" s="440"/>
      <c r="Q351" s="439"/>
      <c r="R351" s="440"/>
    </row>
    <row r="352" spans="1:18" s="424" customFormat="1" ht="12.75" customHeight="1">
      <c r="A352" s="1015" t="s">
        <v>2</v>
      </c>
      <c r="B352" s="1016"/>
      <c r="C352" s="1017"/>
      <c r="D352" s="1018" t="s">
        <v>85</v>
      </c>
      <c r="E352" s="1021" t="s">
        <v>181</v>
      </c>
      <c r="F352" s="1024" t="s">
        <v>182</v>
      </c>
      <c r="G352" s="1025" t="s">
        <v>6</v>
      </c>
      <c r="H352" s="1028" t="s">
        <v>183</v>
      </c>
      <c r="I352" s="1006" t="s">
        <v>184</v>
      </c>
      <c r="J352" s="1007"/>
      <c r="K352" s="1007"/>
      <c r="L352" s="1007"/>
      <c r="M352" s="1007"/>
      <c r="N352" s="1007"/>
      <c r="O352" s="1007"/>
      <c r="P352" s="1007"/>
      <c r="Q352" s="1007"/>
      <c r="R352" s="1008"/>
    </row>
    <row r="353" spans="1:18" s="424" customFormat="1" ht="15" customHeight="1">
      <c r="A353" s="1009" t="s">
        <v>9</v>
      </c>
      <c r="B353" s="1009" t="s">
        <v>10</v>
      </c>
      <c r="C353" s="1009" t="s">
        <v>11</v>
      </c>
      <c r="D353" s="1019"/>
      <c r="E353" s="1022"/>
      <c r="F353" s="1022"/>
      <c r="G353" s="1026"/>
      <c r="H353" s="1029"/>
      <c r="I353" s="1012" t="s">
        <v>185</v>
      </c>
      <c r="J353" s="1005" t="s">
        <v>150</v>
      </c>
      <c r="K353" s="1005"/>
      <c r="L353" s="1005"/>
      <c r="M353" s="1005"/>
      <c r="N353" s="1005"/>
      <c r="O353" s="1005"/>
      <c r="P353" s="1005"/>
      <c r="Q353" s="1012" t="s">
        <v>186</v>
      </c>
      <c r="R353" s="1005" t="s">
        <v>150</v>
      </c>
    </row>
    <row r="354" spans="1:18" s="424" customFormat="1" ht="10.95" customHeight="1">
      <c r="A354" s="1010"/>
      <c r="B354" s="1010"/>
      <c r="C354" s="1010"/>
      <c r="D354" s="1019"/>
      <c r="E354" s="1022"/>
      <c r="F354" s="1022"/>
      <c r="G354" s="1026"/>
      <c r="H354" s="1029"/>
      <c r="I354" s="1013"/>
      <c r="J354" s="1005"/>
      <c r="K354" s="1005"/>
      <c r="L354" s="1005"/>
      <c r="M354" s="1005"/>
      <c r="N354" s="1005"/>
      <c r="O354" s="1005"/>
      <c r="P354" s="1005"/>
      <c r="Q354" s="1013"/>
      <c r="R354" s="1005"/>
    </row>
    <row r="355" spans="1:18" s="424" customFormat="1" ht="10.199999999999999" customHeight="1">
      <c r="A355" s="1010"/>
      <c r="B355" s="1010"/>
      <c r="C355" s="1010"/>
      <c r="D355" s="1019"/>
      <c r="E355" s="1022"/>
      <c r="F355" s="1022"/>
      <c r="G355" s="1026"/>
      <c r="H355" s="1029"/>
      <c r="I355" s="1013"/>
      <c r="J355" s="1002" t="s">
        <v>187</v>
      </c>
      <c r="K355" s="1002" t="s">
        <v>188</v>
      </c>
      <c r="L355" s="1002" t="s">
        <v>189</v>
      </c>
      <c r="M355" s="1002" t="s">
        <v>190</v>
      </c>
      <c r="N355" s="1002" t="s">
        <v>191</v>
      </c>
      <c r="O355" s="1002" t="s">
        <v>192</v>
      </c>
      <c r="P355" s="1002" t="s">
        <v>193</v>
      </c>
      <c r="Q355" s="1013"/>
      <c r="R355" s="1005" t="s">
        <v>194</v>
      </c>
    </row>
    <row r="356" spans="1:18" s="424" customFormat="1" ht="10.95" customHeight="1">
      <c r="A356" s="1010"/>
      <c r="B356" s="1010"/>
      <c r="C356" s="1010"/>
      <c r="D356" s="1019"/>
      <c r="E356" s="1022"/>
      <c r="F356" s="1022"/>
      <c r="G356" s="1026"/>
      <c r="H356" s="1029"/>
      <c r="I356" s="1013"/>
      <c r="J356" s="1003"/>
      <c r="K356" s="1003"/>
      <c r="L356" s="1003"/>
      <c r="M356" s="1003"/>
      <c r="N356" s="1003"/>
      <c r="O356" s="1003"/>
      <c r="P356" s="1003"/>
      <c r="Q356" s="1013"/>
      <c r="R356" s="1005"/>
    </row>
    <row r="357" spans="1:18" s="424" customFormat="1" ht="43.2" customHeight="1">
      <c r="A357" s="1011"/>
      <c r="B357" s="1011"/>
      <c r="C357" s="1011"/>
      <c r="D357" s="1020"/>
      <c r="E357" s="1023"/>
      <c r="F357" s="1023"/>
      <c r="G357" s="1027"/>
      <c r="H357" s="1030"/>
      <c r="I357" s="1014"/>
      <c r="J357" s="1004"/>
      <c r="K357" s="1004"/>
      <c r="L357" s="1004"/>
      <c r="M357" s="1004"/>
      <c r="N357" s="1004"/>
      <c r="O357" s="1004"/>
      <c r="P357" s="1004"/>
      <c r="Q357" s="1014"/>
      <c r="R357" s="1005"/>
    </row>
    <row r="358" spans="1:18" s="424" customFormat="1" ht="13.95" customHeight="1">
      <c r="A358" s="415"/>
      <c r="B358" s="416"/>
      <c r="C358" s="436">
        <v>4270</v>
      </c>
      <c r="D358" s="233" t="s">
        <v>195</v>
      </c>
      <c r="E358" s="435">
        <v>20000</v>
      </c>
      <c r="F358" s="435">
        <v>9000</v>
      </c>
      <c r="G358" s="434">
        <f>I358+Q358</f>
        <v>8425.5</v>
      </c>
      <c r="H358" s="438">
        <f t="shared" ref="H358:H368" si="128">G358/F358*100</f>
        <v>93.616666666666674</v>
      </c>
      <c r="I358" s="434">
        <f>SUM(J358:P358)</f>
        <v>8425.5</v>
      </c>
      <c r="J358" s="439"/>
      <c r="K358" s="471">
        <v>8425.5</v>
      </c>
      <c r="L358" s="439"/>
      <c r="M358" s="439"/>
      <c r="N358" s="440"/>
      <c r="O358" s="440"/>
      <c r="P358" s="440"/>
      <c r="Q358" s="439"/>
      <c r="R358" s="440"/>
    </row>
    <row r="359" spans="1:18" s="424" customFormat="1" ht="13.95" customHeight="1">
      <c r="A359" s="415"/>
      <c r="B359" s="416"/>
      <c r="C359" s="436">
        <v>4300</v>
      </c>
      <c r="D359" s="233" t="s">
        <v>104</v>
      </c>
      <c r="E359" s="435">
        <v>70000</v>
      </c>
      <c r="F359" s="435">
        <v>59000</v>
      </c>
      <c r="G359" s="434">
        <f>I359+Q359</f>
        <v>58643.4</v>
      </c>
      <c r="H359" s="438">
        <f t="shared" si="128"/>
        <v>99.395593220338981</v>
      </c>
      <c r="I359" s="434">
        <f>SUM(J359:P359)</f>
        <v>58643.4</v>
      </c>
      <c r="J359" s="439"/>
      <c r="K359" s="435">
        <v>58643.4</v>
      </c>
      <c r="L359" s="439"/>
      <c r="M359" s="439"/>
      <c r="N359" s="440"/>
      <c r="O359" s="440"/>
      <c r="P359" s="440"/>
      <c r="Q359" s="439"/>
      <c r="R359" s="440"/>
    </row>
    <row r="360" spans="1:18" s="424" customFormat="1" ht="15" customHeight="1">
      <c r="A360" s="415"/>
      <c r="B360" s="416">
        <v>90095</v>
      </c>
      <c r="C360" s="416"/>
      <c r="D360" s="59" t="s">
        <v>16</v>
      </c>
      <c r="E360" s="437">
        <f>SUM(E361:E375)</f>
        <v>475724</v>
      </c>
      <c r="F360" s="437">
        <f>SUM(F361:F375)</f>
        <v>512034.66000000003</v>
      </c>
      <c r="G360" s="437">
        <f>SUM(G361:G375)</f>
        <v>387711.79000000004</v>
      </c>
      <c r="H360" s="438">
        <f t="shared" si="128"/>
        <v>75.719833106610395</v>
      </c>
      <c r="I360" s="437">
        <f>SUM(I352:I357)</f>
        <v>0</v>
      </c>
      <c r="J360" s="437">
        <f>SUM(J361:J375)</f>
        <v>39613.100000000006</v>
      </c>
      <c r="K360" s="437">
        <f>SUM(K361:K375)</f>
        <v>289056.43</v>
      </c>
      <c r="L360" s="467"/>
      <c r="M360" s="437">
        <f>SUM(M361:M375)</f>
        <v>165.04</v>
      </c>
      <c r="N360" s="467"/>
      <c r="O360" s="440"/>
      <c r="P360" s="440"/>
      <c r="Q360" s="437">
        <f>SUM(Q361:Q375)</f>
        <v>58877.22</v>
      </c>
      <c r="R360" s="437"/>
    </row>
    <row r="361" spans="1:18" s="424" customFormat="1" ht="21" customHeight="1">
      <c r="A361" s="415"/>
      <c r="B361" s="416"/>
      <c r="C361" s="436">
        <v>3020</v>
      </c>
      <c r="D361" s="233" t="s">
        <v>206</v>
      </c>
      <c r="E361" s="435">
        <v>500</v>
      </c>
      <c r="F361" s="435">
        <v>500</v>
      </c>
      <c r="G361" s="434">
        <f t="shared" ref="G361:G362" si="129">I361+Q361</f>
        <v>165.04</v>
      </c>
      <c r="H361" s="438">
        <f t="shared" si="128"/>
        <v>33.007999999999996</v>
      </c>
      <c r="I361" s="437">
        <f t="shared" ref="I361:I368" si="130">SUM(J361:P361)</f>
        <v>165.04</v>
      </c>
      <c r="J361" s="467"/>
      <c r="K361" s="435"/>
      <c r="L361" s="439"/>
      <c r="M361" s="435">
        <v>165.04</v>
      </c>
      <c r="N361" s="435"/>
      <c r="O361" s="440"/>
      <c r="P361" s="440"/>
      <c r="Q361" s="441"/>
      <c r="R361" s="440"/>
    </row>
    <row r="362" spans="1:18" s="424" customFormat="1" ht="13.95" customHeight="1">
      <c r="A362" s="415"/>
      <c r="B362" s="416"/>
      <c r="C362" s="436">
        <v>4010</v>
      </c>
      <c r="D362" s="233" t="s">
        <v>106</v>
      </c>
      <c r="E362" s="435">
        <v>30000</v>
      </c>
      <c r="F362" s="435">
        <v>30210</v>
      </c>
      <c r="G362" s="434">
        <f t="shared" si="129"/>
        <v>24500</v>
      </c>
      <c r="H362" s="438">
        <f t="shared" si="128"/>
        <v>81.098973849718632</v>
      </c>
      <c r="I362" s="437">
        <f t="shared" si="130"/>
        <v>24500</v>
      </c>
      <c r="J362" s="467">
        <v>24500</v>
      </c>
      <c r="K362" s="435"/>
      <c r="L362" s="439"/>
      <c r="M362" s="435"/>
      <c r="N362" s="435"/>
      <c r="O362" s="440"/>
      <c r="P362" s="440"/>
      <c r="Q362" s="441"/>
      <c r="R362" s="440"/>
    </row>
    <row r="363" spans="1:18" s="424" customFormat="1" ht="13.95" customHeight="1">
      <c r="A363" s="415"/>
      <c r="B363" s="416"/>
      <c r="C363" s="436">
        <v>4040</v>
      </c>
      <c r="D363" s="233" t="s">
        <v>107</v>
      </c>
      <c r="E363" s="435">
        <v>2070</v>
      </c>
      <c r="F363" s="435">
        <v>1860</v>
      </c>
      <c r="G363" s="434">
        <f>I363+Q363</f>
        <v>1859.77</v>
      </c>
      <c r="H363" s="438">
        <f t="shared" si="128"/>
        <v>99.987634408602148</v>
      </c>
      <c r="I363" s="437">
        <f t="shared" si="130"/>
        <v>1859.77</v>
      </c>
      <c r="J363" s="467">
        <v>1859.77</v>
      </c>
      <c r="K363" s="435"/>
      <c r="L363" s="439"/>
      <c r="M363" s="435"/>
      <c r="N363" s="435"/>
      <c r="O363" s="440"/>
      <c r="P363" s="440"/>
      <c r="Q363" s="441"/>
      <c r="R363" s="440"/>
    </row>
    <row r="364" spans="1:18" s="424" customFormat="1" ht="13.95" customHeight="1">
      <c r="A364" s="415"/>
      <c r="B364" s="416"/>
      <c r="C364" s="436">
        <v>4110</v>
      </c>
      <c r="D364" s="233" t="s">
        <v>108</v>
      </c>
      <c r="E364" s="435">
        <v>5500</v>
      </c>
      <c r="F364" s="435">
        <v>5500</v>
      </c>
      <c r="G364" s="434">
        <f>I364+Q364</f>
        <v>4507.5200000000004</v>
      </c>
      <c r="H364" s="438">
        <f t="shared" si="128"/>
        <v>81.954909090909098</v>
      </c>
      <c r="I364" s="437">
        <f t="shared" si="130"/>
        <v>4507.5200000000004</v>
      </c>
      <c r="J364" s="467">
        <v>4507.5200000000004</v>
      </c>
      <c r="K364" s="435"/>
      <c r="L364" s="439"/>
      <c r="M364" s="435"/>
      <c r="N364" s="435"/>
      <c r="O364" s="440"/>
      <c r="P364" s="440"/>
      <c r="Q364" s="441"/>
      <c r="R364" s="440"/>
    </row>
    <row r="365" spans="1:18" s="424" customFormat="1" ht="13.95" customHeight="1">
      <c r="A365" s="415"/>
      <c r="B365" s="416"/>
      <c r="C365" s="436">
        <v>4120</v>
      </c>
      <c r="D365" s="233" t="s">
        <v>109</v>
      </c>
      <c r="E365" s="435">
        <v>800</v>
      </c>
      <c r="F365" s="435">
        <v>800</v>
      </c>
      <c r="G365" s="434">
        <f>I365+Q365</f>
        <v>645.80999999999995</v>
      </c>
      <c r="H365" s="438">
        <f t="shared" si="128"/>
        <v>80.726249999999993</v>
      </c>
      <c r="I365" s="437">
        <f t="shared" si="130"/>
        <v>645.80999999999995</v>
      </c>
      <c r="J365" s="467">
        <v>645.80999999999995</v>
      </c>
      <c r="K365" s="435"/>
      <c r="L365" s="439"/>
      <c r="M365" s="435"/>
      <c r="N365" s="435"/>
      <c r="O365" s="440"/>
      <c r="P365" s="440"/>
      <c r="Q365" s="441"/>
      <c r="R365" s="440"/>
    </row>
    <row r="366" spans="1:18" s="424" customFormat="1" ht="13.95" customHeight="1">
      <c r="A366" s="415"/>
      <c r="B366" s="416"/>
      <c r="C366" s="436">
        <v>4170</v>
      </c>
      <c r="D366" s="233" t="s">
        <v>233</v>
      </c>
      <c r="E366" s="435">
        <v>10000</v>
      </c>
      <c r="F366" s="435">
        <v>10000</v>
      </c>
      <c r="G366" s="434">
        <f t="shared" ref="G366:G368" si="131">I366+Q366</f>
        <v>8100</v>
      </c>
      <c r="H366" s="438">
        <f t="shared" si="128"/>
        <v>81</v>
      </c>
      <c r="I366" s="437">
        <f t="shared" si="130"/>
        <v>8100</v>
      </c>
      <c r="J366" s="467">
        <v>8100</v>
      </c>
      <c r="K366" s="435"/>
      <c r="L366" s="439"/>
      <c r="M366" s="435"/>
      <c r="N366" s="435"/>
      <c r="O366" s="440"/>
      <c r="P366" s="440"/>
      <c r="Q366" s="441"/>
      <c r="R366" s="440"/>
    </row>
    <row r="367" spans="1:18" s="424" customFormat="1" ht="13.95" customHeight="1">
      <c r="A367" s="415"/>
      <c r="B367" s="416"/>
      <c r="C367" s="436">
        <v>4210</v>
      </c>
      <c r="D367" s="233" t="s">
        <v>103</v>
      </c>
      <c r="E367" s="435">
        <v>108430</v>
      </c>
      <c r="F367" s="435">
        <v>108430</v>
      </c>
      <c r="G367" s="434">
        <f t="shared" si="131"/>
        <v>79660.600000000006</v>
      </c>
      <c r="H367" s="438">
        <f t="shared" si="128"/>
        <v>73.467306096098866</v>
      </c>
      <c r="I367" s="437">
        <f t="shared" si="130"/>
        <v>79660.600000000006</v>
      </c>
      <c r="J367" s="467"/>
      <c r="K367" s="435">
        <v>79660.600000000006</v>
      </c>
      <c r="L367" s="439"/>
      <c r="M367" s="435"/>
      <c r="N367" s="435"/>
      <c r="O367" s="440"/>
      <c r="P367" s="440"/>
      <c r="Q367" s="441"/>
      <c r="R367" s="440"/>
    </row>
    <row r="368" spans="1:18" s="424" customFormat="1" ht="15" customHeight="1">
      <c r="A368" s="415"/>
      <c r="B368" s="416"/>
      <c r="C368" s="436">
        <v>4260</v>
      </c>
      <c r="D368" s="233" t="s">
        <v>208</v>
      </c>
      <c r="E368" s="435">
        <v>16000</v>
      </c>
      <c r="F368" s="435">
        <v>16000</v>
      </c>
      <c r="G368" s="434">
        <f t="shared" si="131"/>
        <v>11262.54</v>
      </c>
      <c r="H368" s="438">
        <f t="shared" si="128"/>
        <v>70.390875000000008</v>
      </c>
      <c r="I368" s="437">
        <f t="shared" si="130"/>
        <v>11262.54</v>
      </c>
      <c r="J368" s="467"/>
      <c r="K368" s="435">
        <v>11262.54</v>
      </c>
      <c r="L368" s="439"/>
      <c r="M368" s="435"/>
      <c r="N368" s="435"/>
      <c r="O368" s="440"/>
      <c r="P368" s="440"/>
      <c r="Q368" s="441"/>
      <c r="R368" s="440"/>
    </row>
    <row r="369" spans="1:18" s="424" customFormat="1" ht="15" customHeight="1">
      <c r="A369" s="415"/>
      <c r="B369" s="416"/>
      <c r="C369" s="436">
        <v>4270</v>
      </c>
      <c r="D369" s="233" t="s">
        <v>195</v>
      </c>
      <c r="E369" s="435">
        <v>37499</v>
      </c>
      <c r="F369" s="435">
        <v>60199</v>
      </c>
      <c r="G369" s="434">
        <f t="shared" ref="G369:G375" si="132">I369+Q369</f>
        <v>41994.85</v>
      </c>
      <c r="H369" s="438">
        <f t="shared" si="112"/>
        <v>69.760045847937675</v>
      </c>
      <c r="I369" s="437">
        <f t="shared" ref="I369:I373" si="133">SUM(J369:P369)</f>
        <v>41994.85</v>
      </c>
      <c r="J369" s="467"/>
      <c r="K369" s="435">
        <v>41994.85</v>
      </c>
      <c r="L369" s="439"/>
      <c r="M369" s="435"/>
      <c r="N369" s="435"/>
      <c r="O369" s="440"/>
      <c r="P369" s="440"/>
      <c r="Q369" s="441"/>
      <c r="R369" s="440"/>
    </row>
    <row r="370" spans="1:18" s="424" customFormat="1" ht="15" customHeight="1">
      <c r="A370" s="415"/>
      <c r="B370" s="416"/>
      <c r="C370" s="436">
        <v>4300</v>
      </c>
      <c r="D370" s="233" t="s">
        <v>104</v>
      </c>
      <c r="E370" s="435">
        <v>210000</v>
      </c>
      <c r="F370" s="435">
        <v>166610.66</v>
      </c>
      <c r="G370" s="434">
        <f t="shared" si="132"/>
        <v>153864.99</v>
      </c>
      <c r="H370" s="438">
        <f t="shared" si="112"/>
        <v>92.350027303174954</v>
      </c>
      <c r="I370" s="437">
        <f t="shared" si="133"/>
        <v>153864.99</v>
      </c>
      <c r="J370" s="467"/>
      <c r="K370" s="435">
        <v>153864.99</v>
      </c>
      <c r="L370" s="439"/>
      <c r="M370" s="435"/>
      <c r="N370" s="435"/>
      <c r="O370" s="440"/>
      <c r="P370" s="440"/>
      <c r="Q370" s="441"/>
      <c r="R370" s="440"/>
    </row>
    <row r="371" spans="1:18" s="424" customFormat="1" ht="20.399999999999999">
      <c r="A371" s="415"/>
      <c r="B371" s="416"/>
      <c r="C371" s="436">
        <v>4360</v>
      </c>
      <c r="D371" s="233" t="s">
        <v>260</v>
      </c>
      <c r="E371" s="435">
        <v>1000</v>
      </c>
      <c r="F371" s="435">
        <v>1000</v>
      </c>
      <c r="G371" s="434">
        <f t="shared" si="132"/>
        <v>767.52</v>
      </c>
      <c r="H371" s="438">
        <f t="shared" si="112"/>
        <v>76.751999999999995</v>
      </c>
      <c r="I371" s="437">
        <f t="shared" si="133"/>
        <v>767.52</v>
      </c>
      <c r="J371" s="467"/>
      <c r="K371" s="435">
        <v>767.52</v>
      </c>
      <c r="L371" s="439"/>
      <c r="M371" s="435"/>
      <c r="N371" s="435"/>
      <c r="O371" s="440"/>
      <c r="P371" s="440"/>
      <c r="Q371" s="441"/>
      <c r="R371" s="440"/>
    </row>
    <row r="372" spans="1:18" s="424" customFormat="1" ht="15" customHeight="1">
      <c r="A372" s="415"/>
      <c r="B372" s="416"/>
      <c r="C372" s="436">
        <v>4430</v>
      </c>
      <c r="D372" s="233" t="s">
        <v>105</v>
      </c>
      <c r="E372" s="435">
        <v>1000</v>
      </c>
      <c r="F372" s="435">
        <v>1000</v>
      </c>
      <c r="G372" s="434">
        <f t="shared" si="132"/>
        <v>412</v>
      </c>
      <c r="H372" s="438">
        <f t="shared" si="112"/>
        <v>41.199999999999996</v>
      </c>
      <c r="I372" s="437">
        <f t="shared" si="133"/>
        <v>412</v>
      </c>
      <c r="J372" s="467"/>
      <c r="K372" s="435">
        <v>412</v>
      </c>
      <c r="L372" s="439"/>
      <c r="M372" s="435"/>
      <c r="N372" s="435"/>
      <c r="O372" s="440"/>
      <c r="P372" s="440"/>
      <c r="Q372" s="441"/>
      <c r="R372" s="440"/>
    </row>
    <row r="373" spans="1:18" s="424" customFormat="1" ht="20.25" customHeight="1">
      <c r="A373" s="415"/>
      <c r="B373" s="416"/>
      <c r="C373" s="436">
        <v>4440</v>
      </c>
      <c r="D373" s="233" t="s">
        <v>116</v>
      </c>
      <c r="E373" s="435">
        <v>1094</v>
      </c>
      <c r="F373" s="435">
        <v>1094</v>
      </c>
      <c r="G373" s="434">
        <f t="shared" si="132"/>
        <v>1093.93</v>
      </c>
      <c r="H373" s="438">
        <f t="shared" si="112"/>
        <v>99.993601462522861</v>
      </c>
      <c r="I373" s="437">
        <f t="shared" si="133"/>
        <v>1093.93</v>
      </c>
      <c r="J373" s="467"/>
      <c r="K373" s="435">
        <v>1093.93</v>
      </c>
      <c r="L373" s="439"/>
      <c r="M373" s="435"/>
      <c r="N373" s="435"/>
      <c r="O373" s="440"/>
      <c r="P373" s="440"/>
      <c r="Q373" s="441"/>
      <c r="R373" s="440"/>
    </row>
    <row r="374" spans="1:18" s="424" customFormat="1" ht="15" customHeight="1">
      <c r="A374" s="415"/>
      <c r="B374" s="416"/>
      <c r="C374" s="436">
        <v>6050</v>
      </c>
      <c r="D374" s="233" t="s">
        <v>196</v>
      </c>
      <c r="E374" s="435"/>
      <c r="F374" s="435">
        <v>79671</v>
      </c>
      <c r="G374" s="434">
        <f t="shared" ref="G374" si="134">I374+Q374</f>
        <v>29719.72</v>
      </c>
      <c r="H374" s="438">
        <f t="shared" ref="H374" si="135">G374/F374*100</f>
        <v>37.303058829436061</v>
      </c>
      <c r="I374" s="437"/>
      <c r="J374" s="467"/>
      <c r="K374" s="435"/>
      <c r="L374" s="439"/>
      <c r="M374" s="435"/>
      <c r="N374" s="435"/>
      <c r="O374" s="440"/>
      <c r="P374" s="440"/>
      <c r="Q374" s="435">
        <v>29719.72</v>
      </c>
      <c r="R374" s="435"/>
    </row>
    <row r="375" spans="1:18" s="424" customFormat="1" ht="21.6" customHeight="1">
      <c r="A375" s="415"/>
      <c r="B375" s="416"/>
      <c r="C375" s="436">
        <v>6060</v>
      </c>
      <c r="D375" s="233" t="s">
        <v>203</v>
      </c>
      <c r="E375" s="435">
        <v>51831</v>
      </c>
      <c r="F375" s="435">
        <v>29160</v>
      </c>
      <c r="G375" s="434">
        <f t="shared" si="132"/>
        <v>29157.5</v>
      </c>
      <c r="H375" s="438">
        <f t="shared" si="112"/>
        <v>99.991426611796982</v>
      </c>
      <c r="I375" s="437"/>
      <c r="J375" s="467"/>
      <c r="K375" s="435"/>
      <c r="L375" s="439"/>
      <c r="M375" s="435"/>
      <c r="N375" s="435"/>
      <c r="O375" s="440"/>
      <c r="P375" s="440"/>
      <c r="Q375" s="435">
        <v>29157.5</v>
      </c>
      <c r="R375" s="435"/>
    </row>
    <row r="376" spans="1:18" s="424" customFormat="1" ht="20.399999999999999" customHeight="1">
      <c r="A376" s="415">
        <v>921</v>
      </c>
      <c r="B376" s="427"/>
      <c r="C376" s="427"/>
      <c r="D376" s="134" t="s">
        <v>78</v>
      </c>
      <c r="E376" s="460">
        <f>E377+E383+E385</f>
        <v>237000</v>
      </c>
      <c r="F376" s="460">
        <f>F377+F383+F385</f>
        <v>264000</v>
      </c>
      <c r="G376" s="460">
        <f>G377+G383+G385</f>
        <v>253163.51</v>
      </c>
      <c r="H376" s="429">
        <f t="shared" ref="H376:H377" si="136">G376/F376*100</f>
        <v>95.895268939393944</v>
      </c>
      <c r="I376" s="430">
        <f>SUM(J376:P376)</f>
        <v>253163.50999999998</v>
      </c>
      <c r="J376" s="460">
        <f>J377+J383+J385</f>
        <v>600</v>
      </c>
      <c r="K376" s="460">
        <f>K377+K383+K385</f>
        <v>37586.9</v>
      </c>
      <c r="L376" s="460">
        <f>L377+L383+L385</f>
        <v>214976.61</v>
      </c>
      <c r="M376" s="430"/>
      <c r="N376" s="460"/>
      <c r="O376" s="469"/>
      <c r="P376" s="469"/>
      <c r="Q376" s="430"/>
      <c r="R376" s="469"/>
    </row>
    <row r="377" spans="1:18" s="424" customFormat="1" ht="16.2" customHeight="1">
      <c r="A377" s="415"/>
      <c r="B377" s="444">
        <v>92105</v>
      </c>
      <c r="C377" s="444"/>
      <c r="D377" s="59" t="s">
        <v>79</v>
      </c>
      <c r="E377" s="437">
        <f>SUM(E378:E382)</f>
        <v>10000</v>
      </c>
      <c r="F377" s="437">
        <f>SUM(F378:F382)</f>
        <v>48500</v>
      </c>
      <c r="G377" s="434">
        <f>I377+Q377</f>
        <v>41945.51</v>
      </c>
      <c r="H377" s="438">
        <f t="shared" si="136"/>
        <v>86.485587628865972</v>
      </c>
      <c r="I377" s="434">
        <f>SUM(J377:P377)</f>
        <v>41945.51</v>
      </c>
      <c r="J377" s="437">
        <f>SUM(J378:J382)</f>
        <v>600</v>
      </c>
      <c r="K377" s="437">
        <f>SUM(K378:K382)</f>
        <v>36368.9</v>
      </c>
      <c r="L377" s="437">
        <f>SUM(L378:L382)</f>
        <v>4976.6099999999997</v>
      </c>
      <c r="M377" s="439"/>
      <c r="N377" s="437"/>
      <c r="O377" s="440"/>
      <c r="P377" s="440"/>
      <c r="Q377" s="439"/>
      <c r="R377" s="440"/>
    </row>
    <row r="378" spans="1:18" s="424" customFormat="1" ht="61.2">
      <c r="A378" s="415"/>
      <c r="B378" s="444"/>
      <c r="C378" s="444">
        <v>2360</v>
      </c>
      <c r="D378" s="472" t="s">
        <v>234</v>
      </c>
      <c r="E378" s="437">
        <v>10000</v>
      </c>
      <c r="F378" s="437">
        <v>10000</v>
      </c>
      <c r="G378" s="434">
        <f t="shared" ref="G378:G384" si="137">I378+Q378</f>
        <v>4976.6099999999997</v>
      </c>
      <c r="H378" s="438">
        <f t="shared" ref="H378:H382" si="138">G378/F378*100</f>
        <v>49.766099999999994</v>
      </c>
      <c r="I378" s="434">
        <f>SUM(J378:P378)</f>
        <v>4976.6099999999997</v>
      </c>
      <c r="J378" s="439"/>
      <c r="K378" s="435"/>
      <c r="L378" s="435">
        <v>4976.6099999999997</v>
      </c>
      <c r="M378" s="439"/>
      <c r="N378" s="435"/>
      <c r="O378" s="440"/>
      <c r="P378" s="440"/>
      <c r="Q378" s="439"/>
      <c r="R378" s="440"/>
    </row>
    <row r="379" spans="1:18" s="424" customFormat="1" ht="13.5" customHeight="1">
      <c r="A379" s="415"/>
      <c r="B379" s="444"/>
      <c r="C379" s="436">
        <v>4170</v>
      </c>
      <c r="D379" s="233" t="s">
        <v>233</v>
      </c>
      <c r="E379" s="435"/>
      <c r="F379" s="435">
        <v>1000</v>
      </c>
      <c r="G379" s="434">
        <f t="shared" si="137"/>
        <v>600</v>
      </c>
      <c r="H379" s="438">
        <f t="shared" si="138"/>
        <v>60</v>
      </c>
      <c r="I379" s="434">
        <f t="shared" ref="I379:I382" si="139">SUM(J379:P379)</f>
        <v>600</v>
      </c>
      <c r="J379" s="434">
        <v>600</v>
      </c>
      <c r="K379" s="435"/>
      <c r="L379" s="439"/>
      <c r="M379" s="439"/>
      <c r="N379" s="440"/>
      <c r="O379" s="440"/>
      <c r="P379" s="440"/>
      <c r="Q379" s="439"/>
      <c r="R379" s="440"/>
    </row>
    <row r="380" spans="1:18" s="424" customFormat="1" ht="13.5" customHeight="1">
      <c r="A380" s="415"/>
      <c r="B380" s="444"/>
      <c r="C380" s="436">
        <v>4210</v>
      </c>
      <c r="D380" s="233" t="s">
        <v>103</v>
      </c>
      <c r="E380" s="435"/>
      <c r="F380" s="435">
        <v>3200</v>
      </c>
      <c r="G380" s="434">
        <f t="shared" si="137"/>
        <v>2672.9</v>
      </c>
      <c r="H380" s="438">
        <f t="shared" si="138"/>
        <v>83.528125000000003</v>
      </c>
      <c r="I380" s="434">
        <f t="shared" si="139"/>
        <v>2672.9</v>
      </c>
      <c r="J380" s="434"/>
      <c r="K380" s="435">
        <v>2672.9</v>
      </c>
      <c r="L380" s="439"/>
      <c r="M380" s="439"/>
      <c r="N380" s="440"/>
      <c r="O380" s="440"/>
      <c r="P380" s="440"/>
      <c r="Q380" s="439"/>
      <c r="R380" s="440"/>
    </row>
    <row r="381" spans="1:18" s="424" customFormat="1" ht="13.95" customHeight="1">
      <c r="A381" s="415"/>
      <c r="B381" s="444"/>
      <c r="C381" s="436">
        <v>4220</v>
      </c>
      <c r="D381" s="233" t="s">
        <v>220</v>
      </c>
      <c r="E381" s="435"/>
      <c r="F381" s="435">
        <v>2000</v>
      </c>
      <c r="G381" s="434">
        <f t="shared" si="137"/>
        <v>1700.01</v>
      </c>
      <c r="H381" s="438">
        <f t="shared" si="138"/>
        <v>85.000500000000002</v>
      </c>
      <c r="I381" s="434">
        <f>SUM(J381:P381)</f>
        <v>1700.01</v>
      </c>
      <c r="J381" s="435"/>
      <c r="K381" s="435">
        <v>1700.01</v>
      </c>
      <c r="L381" s="439"/>
      <c r="M381" s="439"/>
      <c r="N381" s="440"/>
      <c r="O381" s="440"/>
      <c r="P381" s="440"/>
      <c r="Q381" s="440"/>
      <c r="R381" s="440"/>
    </row>
    <row r="382" spans="1:18" s="424" customFormat="1" ht="13.5" customHeight="1">
      <c r="A382" s="415"/>
      <c r="B382" s="444"/>
      <c r="C382" s="436">
        <v>4300</v>
      </c>
      <c r="D382" s="233" t="s">
        <v>104</v>
      </c>
      <c r="E382" s="435"/>
      <c r="F382" s="435">
        <v>32300</v>
      </c>
      <c r="G382" s="434">
        <f t="shared" si="137"/>
        <v>31995.99</v>
      </c>
      <c r="H382" s="438">
        <f t="shared" si="138"/>
        <v>99.058792569659445</v>
      </c>
      <c r="I382" s="434">
        <f t="shared" si="139"/>
        <v>31995.99</v>
      </c>
      <c r="J382" s="434"/>
      <c r="K382" s="435">
        <v>31995.99</v>
      </c>
      <c r="L382" s="439"/>
      <c r="M382" s="439"/>
      <c r="N382" s="440"/>
      <c r="O382" s="440"/>
      <c r="P382" s="440"/>
      <c r="Q382" s="439"/>
      <c r="R382" s="440"/>
    </row>
    <row r="383" spans="1:18" s="424" customFormat="1" ht="15" customHeight="1">
      <c r="A383" s="415"/>
      <c r="B383" s="444">
        <v>92116</v>
      </c>
      <c r="C383" s="444"/>
      <c r="D383" s="59" t="s">
        <v>235</v>
      </c>
      <c r="E383" s="437">
        <f>SUM(E384:E384)</f>
        <v>210000</v>
      </c>
      <c r="F383" s="437">
        <f>SUM(F384:F384)</f>
        <v>210000</v>
      </c>
      <c r="G383" s="434">
        <f t="shared" si="137"/>
        <v>210000</v>
      </c>
      <c r="H383" s="438">
        <f t="shared" si="112"/>
        <v>100</v>
      </c>
      <c r="I383" s="434">
        <f>SUM(J383:P383)</f>
        <v>210000</v>
      </c>
      <c r="J383" s="439"/>
      <c r="K383" s="437"/>
      <c r="L383" s="435">
        <f>L384</f>
        <v>210000</v>
      </c>
      <c r="M383" s="439"/>
      <c r="N383" s="440"/>
      <c r="O383" s="440"/>
      <c r="P383" s="440"/>
      <c r="Q383" s="439"/>
      <c r="R383" s="440"/>
    </row>
    <row r="384" spans="1:18" s="424" customFormat="1" ht="21" customHeight="1">
      <c r="A384" s="415"/>
      <c r="B384" s="444"/>
      <c r="C384" s="436">
        <v>2480</v>
      </c>
      <c r="D384" s="233" t="s">
        <v>236</v>
      </c>
      <c r="E384" s="435">
        <v>210000</v>
      </c>
      <c r="F384" s="435">
        <v>210000</v>
      </c>
      <c r="G384" s="434">
        <f t="shared" si="137"/>
        <v>210000</v>
      </c>
      <c r="H384" s="438">
        <f t="shared" si="112"/>
        <v>100</v>
      </c>
      <c r="I384" s="434">
        <f>SUM(J384:P384)</f>
        <v>210000</v>
      </c>
      <c r="J384" s="439"/>
      <c r="K384" s="435"/>
      <c r="L384" s="435">
        <v>210000</v>
      </c>
      <c r="M384" s="439"/>
      <c r="N384" s="440"/>
      <c r="O384" s="440"/>
      <c r="P384" s="440"/>
      <c r="Q384" s="439"/>
      <c r="R384" s="440"/>
    </row>
    <row r="385" spans="1:18" s="424" customFormat="1" ht="15.6" customHeight="1">
      <c r="A385" s="415"/>
      <c r="B385" s="444">
        <v>92195</v>
      </c>
      <c r="C385" s="444"/>
      <c r="D385" s="59" t="s">
        <v>16</v>
      </c>
      <c r="E385" s="437">
        <f>SUM(E386:E388)</f>
        <v>17000</v>
      </c>
      <c r="F385" s="437">
        <f>SUM(F386:F388)</f>
        <v>5500</v>
      </c>
      <c r="G385" s="437">
        <f>SUM(G386:G386)</f>
        <v>1218</v>
      </c>
      <c r="H385" s="438">
        <f>G385/F385*100</f>
        <v>22.145454545454545</v>
      </c>
      <c r="I385" s="437">
        <f>SUM(I386:I386)</f>
        <v>1218</v>
      </c>
      <c r="J385" s="439"/>
      <c r="K385" s="437">
        <f>SUM(K386:K388)</f>
        <v>1218</v>
      </c>
      <c r="L385" s="437"/>
      <c r="M385" s="439"/>
      <c r="N385" s="440"/>
      <c r="O385" s="440"/>
      <c r="P385" s="440"/>
      <c r="Q385" s="439"/>
      <c r="R385" s="440"/>
    </row>
    <row r="386" spans="1:18" s="424" customFormat="1" ht="13.5" customHeight="1">
      <c r="A386" s="415"/>
      <c r="B386" s="444"/>
      <c r="C386" s="436">
        <v>4210</v>
      </c>
      <c r="D386" s="233" t="s">
        <v>103</v>
      </c>
      <c r="E386" s="435">
        <v>5500</v>
      </c>
      <c r="F386" s="435">
        <v>5500</v>
      </c>
      <c r="G386" s="434">
        <f t="shared" ref="G386" si="140">I386+Q386</f>
        <v>1218</v>
      </c>
      <c r="H386" s="438">
        <f t="shared" ref="H386" si="141">G386/F386*100</f>
        <v>22.145454545454545</v>
      </c>
      <c r="I386" s="434">
        <f t="shared" ref="I386" si="142">SUM(J386:P386)</f>
        <v>1218</v>
      </c>
      <c r="J386" s="434"/>
      <c r="K386" s="435">
        <v>1218</v>
      </c>
      <c r="L386" s="439"/>
      <c r="M386" s="439"/>
      <c r="N386" s="440"/>
      <c r="O386" s="440"/>
      <c r="P386" s="440"/>
      <c r="Q386" s="439"/>
      <c r="R386" s="440"/>
    </row>
    <row r="387" spans="1:18" s="424" customFormat="1" ht="13.5" customHeight="1">
      <c r="A387" s="415"/>
      <c r="B387" s="444"/>
      <c r="C387" s="436">
        <v>4270</v>
      </c>
      <c r="D387" s="233" t="s">
        <v>195</v>
      </c>
      <c r="E387" s="435">
        <v>9500</v>
      </c>
      <c r="F387" s="435"/>
      <c r="G387" s="434"/>
      <c r="H387" s="438"/>
      <c r="I387" s="434"/>
      <c r="J387" s="434"/>
      <c r="K387" s="435"/>
      <c r="L387" s="439"/>
      <c r="M387" s="439"/>
      <c r="N387" s="440"/>
      <c r="O387" s="440"/>
      <c r="P387" s="440"/>
      <c r="Q387" s="439"/>
      <c r="R387" s="440"/>
    </row>
    <row r="388" spans="1:18" s="424" customFormat="1" ht="13.5" customHeight="1">
      <c r="A388" s="415"/>
      <c r="B388" s="444"/>
      <c r="C388" s="436">
        <v>4300</v>
      </c>
      <c r="D388" s="233" t="s">
        <v>104</v>
      </c>
      <c r="E388" s="435">
        <v>2000</v>
      </c>
      <c r="F388" s="435"/>
      <c r="G388" s="434"/>
      <c r="H388" s="438"/>
      <c r="I388" s="434"/>
      <c r="J388" s="434"/>
      <c r="K388" s="435"/>
      <c r="L388" s="439"/>
      <c r="M388" s="439"/>
      <c r="N388" s="440"/>
      <c r="O388" s="440"/>
      <c r="P388" s="440"/>
      <c r="Q388" s="439"/>
      <c r="R388" s="440"/>
    </row>
    <row r="389" spans="1:18" s="424" customFormat="1" ht="16.649999999999999" customHeight="1">
      <c r="A389" s="415">
        <v>926</v>
      </c>
      <c r="B389" s="427"/>
      <c r="C389" s="427"/>
      <c r="D389" s="473" t="s">
        <v>80</v>
      </c>
      <c r="E389" s="460">
        <f>E390+E398</f>
        <v>160000</v>
      </c>
      <c r="F389" s="460">
        <f>F390+F398</f>
        <v>170000</v>
      </c>
      <c r="G389" s="460">
        <f>G390+G398</f>
        <v>163240.89000000001</v>
      </c>
      <c r="H389" s="429">
        <f>G389/F389*100</f>
        <v>96.024052941176478</v>
      </c>
      <c r="I389" s="430">
        <f>SUM(J389:P389)</f>
        <v>155325.84</v>
      </c>
      <c r="J389" s="430"/>
      <c r="K389" s="430">
        <f>K390+K398</f>
        <v>15325.84</v>
      </c>
      <c r="L389" s="430">
        <f>L390+L398</f>
        <v>140000</v>
      </c>
      <c r="M389" s="430"/>
      <c r="N389" s="430"/>
      <c r="O389" s="469"/>
      <c r="P389" s="469"/>
      <c r="Q389" s="430">
        <f>Q390+Q398</f>
        <v>7915.05</v>
      </c>
      <c r="R389" s="460"/>
    </row>
    <row r="390" spans="1:18" s="424" customFormat="1" ht="15" customHeight="1">
      <c r="A390" s="415"/>
      <c r="B390" s="444">
        <v>92605</v>
      </c>
      <c r="C390" s="444"/>
      <c r="D390" s="59" t="s">
        <v>237</v>
      </c>
      <c r="E390" s="437">
        <f>SUM(E397:E397)</f>
        <v>140000</v>
      </c>
      <c r="F390" s="437">
        <f>SUM(F397:F397)</f>
        <v>140000</v>
      </c>
      <c r="G390" s="437">
        <f>SUM(G397:G397)</f>
        <v>140000</v>
      </c>
      <c r="H390" s="438">
        <f>G390/F390*100</f>
        <v>100</v>
      </c>
      <c r="I390" s="437">
        <f>SUM(I397:I397)</f>
        <v>140000</v>
      </c>
      <c r="J390" s="439"/>
      <c r="K390" s="439"/>
      <c r="L390" s="437">
        <f>SUM(L397:L397)</f>
        <v>140000</v>
      </c>
      <c r="M390" s="439"/>
      <c r="N390" s="437"/>
      <c r="O390" s="440"/>
      <c r="P390" s="440"/>
      <c r="Q390" s="440"/>
      <c r="R390" s="440"/>
    </row>
    <row r="391" spans="1:18" s="424" customFormat="1" ht="12.75" customHeight="1">
      <c r="A391" s="1015" t="s">
        <v>2</v>
      </c>
      <c r="B391" s="1016"/>
      <c r="C391" s="1017"/>
      <c r="D391" s="1018" t="s">
        <v>85</v>
      </c>
      <c r="E391" s="1021" t="s">
        <v>181</v>
      </c>
      <c r="F391" s="1024" t="s">
        <v>182</v>
      </c>
      <c r="G391" s="1025" t="s">
        <v>6</v>
      </c>
      <c r="H391" s="1028" t="s">
        <v>183</v>
      </c>
      <c r="I391" s="1006" t="s">
        <v>184</v>
      </c>
      <c r="J391" s="1007"/>
      <c r="K391" s="1007"/>
      <c r="L391" s="1007"/>
      <c r="M391" s="1007"/>
      <c r="N391" s="1007"/>
      <c r="O391" s="1007"/>
      <c r="P391" s="1007"/>
      <c r="Q391" s="1007"/>
      <c r="R391" s="1008"/>
    </row>
    <row r="392" spans="1:18" s="424" customFormat="1" ht="15" customHeight="1">
      <c r="A392" s="1009" t="s">
        <v>9</v>
      </c>
      <c r="B392" s="1009" t="s">
        <v>10</v>
      </c>
      <c r="C392" s="1009" t="s">
        <v>11</v>
      </c>
      <c r="D392" s="1019"/>
      <c r="E392" s="1022"/>
      <c r="F392" s="1022"/>
      <c r="G392" s="1026"/>
      <c r="H392" s="1029"/>
      <c r="I392" s="1012" t="s">
        <v>185</v>
      </c>
      <c r="J392" s="1005" t="s">
        <v>150</v>
      </c>
      <c r="K392" s="1005"/>
      <c r="L392" s="1005"/>
      <c r="M392" s="1005"/>
      <c r="N392" s="1005"/>
      <c r="O392" s="1005"/>
      <c r="P392" s="1005"/>
      <c r="Q392" s="1012" t="s">
        <v>186</v>
      </c>
      <c r="R392" s="1005" t="s">
        <v>150</v>
      </c>
    </row>
    <row r="393" spans="1:18" s="424" customFormat="1" ht="10.95" customHeight="1">
      <c r="A393" s="1010"/>
      <c r="B393" s="1010"/>
      <c r="C393" s="1010"/>
      <c r="D393" s="1019"/>
      <c r="E393" s="1022"/>
      <c r="F393" s="1022"/>
      <c r="G393" s="1026"/>
      <c r="H393" s="1029"/>
      <c r="I393" s="1013"/>
      <c r="J393" s="1005"/>
      <c r="K393" s="1005"/>
      <c r="L393" s="1005"/>
      <c r="M393" s="1005"/>
      <c r="N393" s="1005"/>
      <c r="O393" s="1005"/>
      <c r="P393" s="1005"/>
      <c r="Q393" s="1013"/>
      <c r="R393" s="1005"/>
    </row>
    <row r="394" spans="1:18" s="424" customFormat="1" ht="10.199999999999999" customHeight="1">
      <c r="A394" s="1010"/>
      <c r="B394" s="1010"/>
      <c r="C394" s="1010"/>
      <c r="D394" s="1019"/>
      <c r="E394" s="1022"/>
      <c r="F394" s="1022"/>
      <c r="G394" s="1026"/>
      <c r="H394" s="1029"/>
      <c r="I394" s="1013"/>
      <c r="J394" s="1002" t="s">
        <v>187</v>
      </c>
      <c r="K394" s="1002" t="s">
        <v>188</v>
      </c>
      <c r="L394" s="1002" t="s">
        <v>189</v>
      </c>
      <c r="M394" s="1002" t="s">
        <v>190</v>
      </c>
      <c r="N394" s="1002" t="s">
        <v>191</v>
      </c>
      <c r="O394" s="1002" t="s">
        <v>192</v>
      </c>
      <c r="P394" s="1002" t="s">
        <v>193</v>
      </c>
      <c r="Q394" s="1013"/>
      <c r="R394" s="1005" t="s">
        <v>194</v>
      </c>
    </row>
    <row r="395" spans="1:18" s="424" customFormat="1" ht="10.95" customHeight="1">
      <c r="A395" s="1010"/>
      <c r="B395" s="1010"/>
      <c r="C395" s="1010"/>
      <c r="D395" s="1019"/>
      <c r="E395" s="1022"/>
      <c r="F395" s="1022"/>
      <c r="G395" s="1026"/>
      <c r="H395" s="1029"/>
      <c r="I395" s="1013"/>
      <c r="J395" s="1003"/>
      <c r="K395" s="1003"/>
      <c r="L395" s="1003"/>
      <c r="M395" s="1003"/>
      <c r="N395" s="1003"/>
      <c r="O395" s="1003"/>
      <c r="P395" s="1003"/>
      <c r="Q395" s="1013"/>
      <c r="R395" s="1005"/>
    </row>
    <row r="396" spans="1:18" s="424" customFormat="1" ht="43.2" customHeight="1">
      <c r="A396" s="1011"/>
      <c r="B396" s="1011"/>
      <c r="C396" s="1011"/>
      <c r="D396" s="1020"/>
      <c r="E396" s="1023"/>
      <c r="F396" s="1023"/>
      <c r="G396" s="1027"/>
      <c r="H396" s="1030"/>
      <c r="I396" s="1014"/>
      <c r="J396" s="1004"/>
      <c r="K396" s="1004"/>
      <c r="L396" s="1004"/>
      <c r="M396" s="1004"/>
      <c r="N396" s="1004"/>
      <c r="O396" s="1004"/>
      <c r="P396" s="1004"/>
      <c r="Q396" s="1014"/>
      <c r="R396" s="1005"/>
    </row>
    <row r="397" spans="1:18" s="424" customFormat="1" ht="60.6" customHeight="1">
      <c r="A397" s="415"/>
      <c r="B397" s="444"/>
      <c r="C397" s="444">
        <v>2360</v>
      </c>
      <c r="D397" s="472" t="s">
        <v>234</v>
      </c>
      <c r="E397" s="437">
        <v>140000</v>
      </c>
      <c r="F397" s="437">
        <v>140000</v>
      </c>
      <c r="G397" s="434">
        <f>I397+Q397</f>
        <v>140000</v>
      </c>
      <c r="H397" s="438">
        <f t="shared" ref="H397:H403" si="143">G397/F397*100</f>
        <v>100</v>
      </c>
      <c r="I397" s="437">
        <f t="shared" ref="I397:I401" si="144">SUM(J397:P397)</f>
        <v>140000</v>
      </c>
      <c r="J397" s="439"/>
      <c r="K397" s="439"/>
      <c r="L397" s="437">
        <v>140000</v>
      </c>
      <c r="M397" s="439"/>
      <c r="N397" s="437"/>
      <c r="O397" s="440"/>
      <c r="P397" s="440"/>
      <c r="Q397" s="440"/>
      <c r="R397" s="440"/>
    </row>
    <row r="398" spans="1:18" s="424" customFormat="1" ht="15" customHeight="1">
      <c r="A398" s="415"/>
      <c r="B398" s="444">
        <v>92695</v>
      </c>
      <c r="C398" s="444"/>
      <c r="D398" s="59" t="s">
        <v>16</v>
      </c>
      <c r="E398" s="437">
        <f>SUM(E399:E402)</f>
        <v>20000</v>
      </c>
      <c r="F398" s="437">
        <f>SUM(F399:F402)</f>
        <v>30000</v>
      </c>
      <c r="G398" s="434">
        <f>I398+Q398</f>
        <v>23240.89</v>
      </c>
      <c r="H398" s="438">
        <f t="shared" si="143"/>
        <v>77.469633333333334</v>
      </c>
      <c r="I398" s="437">
        <f>SUM(J398:P398)</f>
        <v>15325.84</v>
      </c>
      <c r="J398" s="439"/>
      <c r="K398" s="437">
        <f>SUM(K399:K402)</f>
        <v>15325.84</v>
      </c>
      <c r="L398" s="439"/>
      <c r="M398" s="439"/>
      <c r="N398" s="440"/>
      <c r="O398" s="440"/>
      <c r="P398" s="440"/>
      <c r="Q398" s="437">
        <f>SUM(Q399:Q402)</f>
        <v>7915.05</v>
      </c>
      <c r="R398" s="437"/>
    </row>
    <row r="399" spans="1:18" s="424" customFormat="1" ht="13.5" customHeight="1">
      <c r="A399" s="415"/>
      <c r="B399" s="444"/>
      <c r="C399" s="436">
        <v>4210</v>
      </c>
      <c r="D399" s="233" t="s">
        <v>103</v>
      </c>
      <c r="E399" s="435">
        <v>12000</v>
      </c>
      <c r="F399" s="435">
        <v>10800</v>
      </c>
      <c r="G399" s="434">
        <f t="shared" ref="G399" si="145">I399+Q399</f>
        <v>9797.19</v>
      </c>
      <c r="H399" s="438">
        <f t="shared" si="143"/>
        <v>90.714722222222221</v>
      </c>
      <c r="I399" s="437">
        <f t="shared" ref="I399" si="146">SUM(J399:P399)</f>
        <v>9797.19</v>
      </c>
      <c r="J399" s="439"/>
      <c r="K399" s="435">
        <v>9797.19</v>
      </c>
      <c r="L399" s="439"/>
      <c r="M399" s="439"/>
      <c r="N399" s="440"/>
      <c r="O399" s="440"/>
      <c r="P399" s="440"/>
      <c r="Q399" s="440"/>
      <c r="R399" s="440"/>
    </row>
    <row r="400" spans="1:18" s="424" customFormat="1" ht="15" customHeight="1">
      <c r="A400" s="415"/>
      <c r="B400" s="416"/>
      <c r="C400" s="436">
        <v>4260</v>
      </c>
      <c r="D400" s="233" t="s">
        <v>208</v>
      </c>
      <c r="E400" s="435"/>
      <c r="F400" s="435">
        <v>1200</v>
      </c>
      <c r="G400" s="434">
        <f t="shared" ref="G400" si="147">I400+Q400</f>
        <v>1115.9000000000001</v>
      </c>
      <c r="H400" s="438">
        <f t="shared" ref="H400" si="148">G400/F400*100</f>
        <v>92.991666666666674</v>
      </c>
      <c r="I400" s="437">
        <f t="shared" ref="I400" si="149">SUM(J400:P400)</f>
        <v>1115.9000000000001</v>
      </c>
      <c r="J400" s="467"/>
      <c r="K400" s="435">
        <v>1115.9000000000001</v>
      </c>
      <c r="L400" s="439"/>
      <c r="M400" s="435"/>
      <c r="N400" s="435"/>
      <c r="O400" s="440"/>
      <c r="P400" s="440"/>
      <c r="Q400" s="441"/>
      <c r="R400" s="440"/>
    </row>
    <row r="401" spans="1:18" s="424" customFormat="1" ht="13.5" customHeight="1">
      <c r="A401" s="415"/>
      <c r="B401" s="444"/>
      <c r="C401" s="436">
        <v>4300</v>
      </c>
      <c r="D401" s="233" t="s">
        <v>104</v>
      </c>
      <c r="E401" s="435">
        <v>8000</v>
      </c>
      <c r="F401" s="435">
        <v>8000</v>
      </c>
      <c r="G401" s="434">
        <f>I401</f>
        <v>4412.75</v>
      </c>
      <c r="H401" s="438">
        <f t="shared" si="143"/>
        <v>55.159374999999997</v>
      </c>
      <c r="I401" s="434">
        <f t="shared" si="144"/>
        <v>4412.75</v>
      </c>
      <c r="J401" s="439"/>
      <c r="K401" s="435">
        <v>4412.75</v>
      </c>
      <c r="L401" s="439"/>
      <c r="M401" s="439"/>
      <c r="N401" s="440"/>
      <c r="O401" s="440"/>
      <c r="P401" s="440"/>
      <c r="Q401" s="440"/>
      <c r="R401" s="440"/>
    </row>
    <row r="402" spans="1:18" s="424" customFormat="1" ht="21.6" customHeight="1">
      <c r="A402" s="415"/>
      <c r="B402" s="416"/>
      <c r="C402" s="436">
        <v>6060</v>
      </c>
      <c r="D402" s="233" t="s">
        <v>203</v>
      </c>
      <c r="E402" s="435"/>
      <c r="F402" s="435">
        <v>10000</v>
      </c>
      <c r="G402" s="434">
        <f t="shared" ref="G402" si="150">I402+Q402</f>
        <v>7915.05</v>
      </c>
      <c r="H402" s="438">
        <f t="shared" si="143"/>
        <v>79.150500000000008</v>
      </c>
      <c r="I402" s="437"/>
      <c r="J402" s="467"/>
      <c r="K402" s="435"/>
      <c r="L402" s="439"/>
      <c r="M402" s="435"/>
      <c r="N402" s="435"/>
      <c r="O402" s="440"/>
      <c r="P402" s="440"/>
      <c r="Q402" s="435">
        <v>7915.05</v>
      </c>
      <c r="R402" s="435"/>
    </row>
    <row r="403" spans="1:18" s="475" customFormat="1" ht="19.5" customHeight="1">
      <c r="A403" s="999" t="s">
        <v>177</v>
      </c>
      <c r="B403" s="1000"/>
      <c r="C403" s="1000"/>
      <c r="D403" s="1001"/>
      <c r="E403" s="474">
        <f>E12+E25+E48+E53+E60+E109+E113+E138+E141+E146+E248+E261+E330+E341+E376+E389</f>
        <v>18070000</v>
      </c>
      <c r="F403" s="474">
        <f>F12+F25+F48+F53+F60+F109+F113+F138+F141+F146+F248+F261+F330+F341+F376+F389</f>
        <v>21611200</v>
      </c>
      <c r="G403" s="474">
        <f>G12+G25+G48+G53+G60+G109+G113+G138+G141+G146+G248+G261+G330+G341+G376+G389</f>
        <v>19052582.510000002</v>
      </c>
      <c r="H403" s="429">
        <f t="shared" si="143"/>
        <v>88.160687560154003</v>
      </c>
      <c r="I403" s="474">
        <f>I12+I25+I48+I53+I60+I109+I113+I138+I141+I146+I248+I261+I330+I341+I376+I389</f>
        <v>17843986.02</v>
      </c>
      <c r="J403" s="474">
        <f t="shared" ref="J403:R403" si="151">J12+J25+J48+J53+J60+J109+J113+J138+J141+J146+J248+J261+J330+J341+J376+J389</f>
        <v>7492904.9699999997</v>
      </c>
      <c r="K403" s="474">
        <f t="shared" si="151"/>
        <v>4164570.4299999992</v>
      </c>
      <c r="L403" s="474">
        <f t="shared" si="151"/>
        <v>404976.61</v>
      </c>
      <c r="M403" s="474">
        <f t="shared" si="151"/>
        <v>5773832.25</v>
      </c>
      <c r="N403" s="474">
        <f t="shared" si="151"/>
        <v>0</v>
      </c>
      <c r="O403" s="474">
        <f t="shared" si="151"/>
        <v>0</v>
      </c>
      <c r="P403" s="474">
        <f t="shared" si="151"/>
        <v>7701.76</v>
      </c>
      <c r="Q403" s="474">
        <f>Q12+Q25+Q48+Q53+Q60+Q109+Q113+Q138+Q141+Q146+Q248+Q261+Q330+Q341+Q376+Q389</f>
        <v>1208596.49</v>
      </c>
      <c r="R403" s="474">
        <f t="shared" si="151"/>
        <v>0</v>
      </c>
    </row>
    <row r="404" spans="1:18" s="424" customFormat="1" ht="10.199999999999999" customHeight="1">
      <c r="A404" s="476"/>
      <c r="B404" s="477"/>
      <c r="C404" s="477"/>
      <c r="D404" s="419"/>
      <c r="E404" s="478"/>
      <c r="F404" s="479"/>
      <c r="G404" s="471"/>
      <c r="H404" s="480"/>
      <c r="I404" s="481"/>
      <c r="J404" s="471"/>
      <c r="N404" s="471"/>
    </row>
    <row r="405" spans="1:18" s="424" customFormat="1" ht="10.199999999999999">
      <c r="A405" s="476"/>
      <c r="B405" s="477"/>
      <c r="C405" s="477"/>
      <c r="D405" s="419"/>
      <c r="E405" s="479"/>
      <c r="F405" s="479"/>
      <c r="G405" s="479"/>
      <c r="H405" s="480"/>
      <c r="I405" s="471"/>
    </row>
    <row r="406" spans="1:18" s="424" customFormat="1" ht="10.199999999999999">
      <c r="A406" s="476"/>
      <c r="B406" s="477"/>
      <c r="C406" s="477"/>
      <c r="D406" s="419"/>
      <c r="E406" s="479"/>
      <c r="F406" s="479"/>
      <c r="G406" s="479"/>
      <c r="H406" s="480"/>
    </row>
    <row r="407" spans="1:18" s="424" customFormat="1" ht="10.199999999999999">
      <c r="A407" s="476"/>
      <c r="B407" s="477"/>
      <c r="C407" s="477"/>
      <c r="D407" s="419"/>
      <c r="E407" s="479"/>
      <c r="F407" s="479"/>
      <c r="G407" s="479"/>
      <c r="H407" s="480"/>
      <c r="I407" s="471"/>
    </row>
    <row r="408" spans="1:18" s="424" customFormat="1" ht="10.199999999999999">
      <c r="A408" s="476"/>
      <c r="B408" s="477"/>
      <c r="C408" s="477"/>
      <c r="D408" s="664"/>
      <c r="E408" s="479"/>
      <c r="F408" s="479"/>
      <c r="G408" s="479"/>
      <c r="H408" s="480"/>
      <c r="I408" s="471"/>
    </row>
    <row r="409" spans="1:18" s="424" customFormat="1" ht="10.199999999999999">
      <c r="A409" s="476"/>
      <c r="B409" s="477"/>
      <c r="C409" s="477"/>
      <c r="D409" s="419"/>
      <c r="E409" s="478"/>
      <c r="F409" s="478"/>
      <c r="H409" s="480"/>
      <c r="I409" s="471"/>
    </row>
    <row r="410" spans="1:18" s="424" customFormat="1" ht="10.199999999999999">
      <c r="A410" s="476"/>
      <c r="B410" s="477"/>
      <c r="C410" s="477"/>
      <c r="D410" s="419"/>
      <c r="E410" s="478"/>
      <c r="F410" s="478"/>
      <c r="H410" s="480"/>
    </row>
    <row r="411" spans="1:18" s="424" customFormat="1" ht="10.199999999999999">
      <c r="A411" s="476"/>
      <c r="B411" s="477"/>
      <c r="C411" s="477"/>
      <c r="D411" s="419"/>
      <c r="E411" s="478"/>
      <c r="F411" s="478"/>
      <c r="H411" s="480"/>
    </row>
    <row r="412" spans="1:18" s="424" customFormat="1" ht="10.199999999999999">
      <c r="A412" s="476"/>
      <c r="B412" s="477"/>
      <c r="C412" s="477"/>
      <c r="D412" s="419"/>
      <c r="E412" s="478"/>
      <c r="F412" s="478"/>
      <c r="H412" s="480"/>
    </row>
    <row r="413" spans="1:18" s="424" customFormat="1" ht="10.199999999999999">
      <c r="A413" s="476"/>
      <c r="B413" s="477"/>
      <c r="C413" s="477"/>
      <c r="D413" s="419"/>
      <c r="E413" s="478"/>
      <c r="F413" s="478"/>
      <c r="H413" s="480"/>
    </row>
    <row r="414" spans="1:18" s="424" customFormat="1" ht="10.199999999999999">
      <c r="A414" s="476"/>
      <c r="B414" s="477"/>
      <c r="C414" s="477"/>
      <c r="D414" s="419"/>
      <c r="E414" s="478"/>
      <c r="F414" s="478"/>
      <c r="H414" s="480"/>
    </row>
    <row r="415" spans="1:18" s="424" customFormat="1" ht="10.199999999999999">
      <c r="A415" s="476"/>
      <c r="B415" s="477"/>
      <c r="C415" s="477"/>
      <c r="D415" s="419"/>
      <c r="E415" s="478"/>
      <c r="F415" s="478"/>
      <c r="H415" s="480"/>
    </row>
    <row r="416" spans="1:18" s="424" customFormat="1" ht="10.199999999999999">
      <c r="A416" s="476"/>
      <c r="B416" s="477"/>
      <c r="C416" s="477"/>
      <c r="D416" s="419"/>
      <c r="E416" s="478"/>
      <c r="F416" s="478"/>
      <c r="H416" s="480"/>
    </row>
    <row r="417" spans="1:8" s="424" customFormat="1" ht="10.199999999999999">
      <c r="A417" s="476"/>
      <c r="B417" s="477"/>
      <c r="C417" s="477"/>
      <c r="D417" s="419"/>
      <c r="E417" s="478"/>
      <c r="F417" s="478"/>
      <c r="H417" s="480"/>
    </row>
    <row r="418" spans="1:8" s="424" customFormat="1" ht="10.199999999999999">
      <c r="A418" s="476"/>
      <c r="B418" s="477"/>
      <c r="C418" s="477"/>
      <c r="D418" s="419"/>
      <c r="E418" s="478"/>
      <c r="F418" s="478"/>
      <c r="H418" s="480"/>
    </row>
    <row r="419" spans="1:8" s="424" customFormat="1" ht="10.199999999999999">
      <c r="A419" s="476"/>
      <c r="B419" s="477"/>
      <c r="C419" s="477"/>
      <c r="D419" s="419"/>
      <c r="E419" s="478"/>
      <c r="F419" s="478"/>
      <c r="H419" s="480"/>
    </row>
    <row r="420" spans="1:8" s="424" customFormat="1" ht="10.199999999999999">
      <c r="A420" s="476"/>
      <c r="B420" s="477"/>
      <c r="C420" s="477"/>
      <c r="D420" s="419"/>
      <c r="E420" s="478"/>
      <c r="F420" s="478"/>
      <c r="H420" s="480"/>
    </row>
    <row r="421" spans="1:8" s="424" customFormat="1" ht="10.199999999999999">
      <c r="A421" s="476"/>
      <c r="B421" s="477"/>
      <c r="C421" s="477"/>
      <c r="D421" s="419"/>
      <c r="E421" s="478"/>
      <c r="F421" s="478"/>
      <c r="H421" s="480"/>
    </row>
    <row r="422" spans="1:8" s="424" customFormat="1" ht="10.199999999999999">
      <c r="A422" s="476"/>
      <c r="B422" s="477"/>
      <c r="C422" s="477"/>
      <c r="D422" s="419"/>
      <c r="E422" s="478"/>
      <c r="F422" s="478"/>
      <c r="H422" s="480"/>
    </row>
    <row r="423" spans="1:8" s="424" customFormat="1" ht="10.199999999999999">
      <c r="A423" s="476"/>
      <c r="B423" s="477"/>
      <c r="C423" s="477"/>
      <c r="D423" s="419"/>
      <c r="E423" s="478"/>
      <c r="F423" s="478"/>
      <c r="H423" s="480"/>
    </row>
    <row r="424" spans="1:8" s="424" customFormat="1" ht="10.199999999999999">
      <c r="A424" s="476"/>
      <c r="B424" s="477"/>
      <c r="C424" s="477"/>
      <c r="D424" s="419"/>
      <c r="E424" s="478"/>
      <c r="F424" s="478"/>
      <c r="H424" s="480"/>
    </row>
    <row r="425" spans="1:8" s="424" customFormat="1" ht="10.199999999999999">
      <c r="A425" s="476"/>
      <c r="B425" s="477"/>
      <c r="C425" s="477"/>
      <c r="D425" s="419"/>
      <c r="E425" s="478"/>
      <c r="F425" s="478"/>
      <c r="H425" s="480"/>
    </row>
    <row r="426" spans="1:8" s="424" customFormat="1" ht="10.199999999999999">
      <c r="A426" s="476"/>
      <c r="B426" s="477"/>
      <c r="C426" s="477"/>
      <c r="D426" s="419"/>
      <c r="E426" s="478"/>
      <c r="F426" s="478"/>
      <c r="H426" s="480"/>
    </row>
    <row r="427" spans="1:8" s="424" customFormat="1" ht="10.199999999999999">
      <c r="A427" s="476"/>
      <c r="B427" s="477"/>
      <c r="C427" s="477"/>
      <c r="D427" s="419"/>
      <c r="E427" s="478"/>
      <c r="F427" s="478"/>
      <c r="H427" s="480"/>
    </row>
    <row r="428" spans="1:8" s="424" customFormat="1" ht="10.199999999999999">
      <c r="A428" s="476"/>
      <c r="B428" s="477"/>
      <c r="C428" s="477"/>
      <c r="D428" s="419"/>
      <c r="E428" s="478"/>
      <c r="F428" s="478"/>
      <c r="H428" s="480"/>
    </row>
    <row r="429" spans="1:8" s="424" customFormat="1" ht="10.199999999999999">
      <c r="A429" s="476"/>
      <c r="B429" s="477"/>
      <c r="C429" s="477"/>
      <c r="D429" s="419"/>
      <c r="E429" s="478"/>
      <c r="F429" s="478"/>
      <c r="H429" s="480"/>
    </row>
    <row r="430" spans="1:8" s="424" customFormat="1" ht="10.199999999999999">
      <c r="A430" s="476"/>
      <c r="B430" s="477"/>
      <c r="C430" s="477"/>
      <c r="D430" s="419"/>
      <c r="E430" s="478"/>
      <c r="F430" s="478"/>
      <c r="H430" s="480"/>
    </row>
    <row r="431" spans="1:8" s="424" customFormat="1" ht="10.199999999999999">
      <c r="A431" s="476"/>
      <c r="B431" s="477"/>
      <c r="C431" s="477"/>
      <c r="D431" s="419"/>
      <c r="E431" s="478"/>
      <c r="F431" s="478"/>
      <c r="H431" s="480"/>
    </row>
    <row r="432" spans="1:8" s="424" customFormat="1" ht="10.199999999999999">
      <c r="A432" s="476"/>
      <c r="B432" s="477"/>
      <c r="C432" s="477"/>
      <c r="D432" s="419"/>
      <c r="E432" s="478"/>
      <c r="F432" s="478"/>
      <c r="H432" s="480"/>
    </row>
    <row r="433" spans="1:8" s="424" customFormat="1" ht="10.199999999999999">
      <c r="A433" s="476"/>
      <c r="B433" s="477"/>
      <c r="C433" s="477"/>
      <c r="D433" s="419"/>
      <c r="E433" s="478"/>
      <c r="F433" s="478"/>
      <c r="H433" s="480"/>
    </row>
    <row r="434" spans="1:8" s="424" customFormat="1" ht="10.199999999999999">
      <c r="A434" s="476"/>
      <c r="B434" s="477"/>
      <c r="C434" s="477"/>
      <c r="D434" s="419"/>
      <c r="E434" s="478"/>
      <c r="F434" s="478"/>
      <c r="H434" s="480"/>
    </row>
    <row r="435" spans="1:8" s="424" customFormat="1" ht="10.199999999999999">
      <c r="A435" s="476"/>
      <c r="B435" s="477"/>
      <c r="C435" s="477"/>
      <c r="D435" s="419"/>
      <c r="E435" s="478"/>
      <c r="F435" s="478"/>
      <c r="H435" s="480"/>
    </row>
    <row r="436" spans="1:8" s="424" customFormat="1" ht="10.199999999999999">
      <c r="A436" s="476"/>
      <c r="B436" s="477"/>
      <c r="C436" s="477"/>
      <c r="D436" s="419"/>
      <c r="E436" s="478"/>
      <c r="F436" s="478"/>
      <c r="H436" s="480"/>
    </row>
    <row r="437" spans="1:8" s="424" customFormat="1" ht="10.199999999999999">
      <c r="A437" s="476"/>
      <c r="B437" s="477"/>
      <c r="C437" s="477"/>
      <c r="D437" s="419"/>
      <c r="E437" s="478"/>
      <c r="F437" s="478"/>
      <c r="H437" s="480"/>
    </row>
    <row r="438" spans="1:8" s="424" customFormat="1" ht="10.199999999999999">
      <c r="A438" s="476"/>
      <c r="B438" s="477"/>
      <c r="C438" s="477"/>
      <c r="D438" s="419"/>
      <c r="E438" s="478"/>
      <c r="F438" s="478"/>
      <c r="H438" s="480"/>
    </row>
    <row r="439" spans="1:8" s="424" customFormat="1" ht="10.199999999999999">
      <c r="A439" s="476"/>
      <c r="B439" s="477"/>
      <c r="C439" s="477"/>
      <c r="D439" s="419"/>
      <c r="E439" s="478"/>
      <c r="F439" s="478"/>
      <c r="H439" s="480"/>
    </row>
    <row r="440" spans="1:8" s="424" customFormat="1" ht="10.199999999999999">
      <c r="A440" s="476"/>
      <c r="B440" s="477"/>
      <c r="C440" s="477"/>
      <c r="D440" s="419"/>
      <c r="E440" s="478"/>
      <c r="F440" s="478"/>
      <c r="H440" s="480"/>
    </row>
    <row r="441" spans="1:8" s="424" customFormat="1" ht="10.199999999999999">
      <c r="A441" s="476"/>
      <c r="B441" s="477"/>
      <c r="C441" s="477"/>
      <c r="D441" s="419"/>
      <c r="E441" s="478"/>
      <c r="F441" s="478"/>
      <c r="H441" s="480"/>
    </row>
    <row r="442" spans="1:8" s="424" customFormat="1" ht="10.199999999999999">
      <c r="A442" s="476"/>
      <c r="B442" s="477"/>
      <c r="C442" s="477"/>
      <c r="D442" s="419"/>
      <c r="E442" s="478"/>
      <c r="F442" s="478"/>
      <c r="H442" s="480"/>
    </row>
    <row r="443" spans="1:8" s="424" customFormat="1" ht="10.199999999999999">
      <c r="A443" s="476"/>
      <c r="B443" s="477"/>
      <c r="C443" s="477"/>
      <c r="D443" s="419"/>
      <c r="E443" s="478"/>
      <c r="F443" s="478"/>
      <c r="H443" s="480"/>
    </row>
    <row r="444" spans="1:8" s="424" customFormat="1" ht="10.199999999999999">
      <c r="A444" s="476"/>
      <c r="B444" s="477"/>
      <c r="C444" s="477"/>
      <c r="D444" s="419"/>
      <c r="E444" s="478"/>
      <c r="F444" s="478"/>
      <c r="H444" s="480"/>
    </row>
    <row r="445" spans="1:8" s="424" customFormat="1" ht="10.199999999999999">
      <c r="A445" s="476"/>
      <c r="B445" s="477"/>
      <c r="C445" s="477"/>
      <c r="D445" s="419"/>
      <c r="E445" s="478"/>
      <c r="F445" s="478"/>
      <c r="H445" s="480"/>
    </row>
    <row r="446" spans="1:8" s="424" customFormat="1" ht="10.199999999999999">
      <c r="A446" s="476"/>
      <c r="B446" s="477"/>
      <c r="C446" s="477"/>
      <c r="D446" s="419"/>
      <c r="E446" s="478"/>
      <c r="F446" s="478"/>
      <c r="H446" s="480"/>
    </row>
    <row r="447" spans="1:8" s="424" customFormat="1" ht="10.199999999999999">
      <c r="A447" s="476"/>
      <c r="B447" s="477"/>
      <c r="C447" s="477"/>
      <c r="D447" s="419"/>
      <c r="E447" s="478"/>
      <c r="F447" s="478"/>
      <c r="H447" s="480"/>
    </row>
    <row r="448" spans="1:8" s="424" customFormat="1" ht="10.199999999999999">
      <c r="A448" s="476"/>
      <c r="B448" s="477"/>
      <c r="C448" s="477"/>
      <c r="D448" s="419"/>
      <c r="E448" s="478"/>
      <c r="F448" s="478"/>
      <c r="H448" s="480"/>
    </row>
    <row r="449" spans="1:8" s="424" customFormat="1" ht="10.199999999999999">
      <c r="A449" s="476"/>
      <c r="B449" s="477"/>
      <c r="C449" s="477"/>
      <c r="D449" s="419"/>
      <c r="E449" s="478"/>
      <c r="F449" s="478"/>
      <c r="H449" s="480"/>
    </row>
    <row r="450" spans="1:8" s="424" customFormat="1" ht="10.199999999999999">
      <c r="A450" s="476"/>
      <c r="B450" s="477"/>
      <c r="C450" s="477"/>
      <c r="D450" s="419"/>
      <c r="E450" s="478"/>
      <c r="F450" s="478"/>
      <c r="H450" s="480"/>
    </row>
    <row r="451" spans="1:8" s="424" customFormat="1" ht="10.199999999999999">
      <c r="A451" s="476"/>
      <c r="B451" s="477"/>
      <c r="C451" s="477"/>
      <c r="D451" s="419"/>
      <c r="E451" s="478"/>
      <c r="F451" s="478"/>
      <c r="H451" s="480"/>
    </row>
    <row r="452" spans="1:8" s="424" customFormat="1" ht="10.199999999999999">
      <c r="A452" s="476"/>
      <c r="B452" s="477"/>
      <c r="C452" s="477"/>
      <c r="D452" s="419"/>
      <c r="E452" s="478"/>
      <c r="F452" s="478"/>
      <c r="H452" s="480"/>
    </row>
    <row r="453" spans="1:8" s="424" customFormat="1" ht="10.199999999999999">
      <c r="A453" s="476"/>
      <c r="B453" s="477"/>
      <c r="C453" s="477"/>
      <c r="D453" s="419"/>
      <c r="E453" s="478"/>
      <c r="F453" s="478"/>
      <c r="H453" s="480"/>
    </row>
    <row r="454" spans="1:8" s="424" customFormat="1" ht="10.199999999999999">
      <c r="A454" s="476"/>
      <c r="B454" s="477"/>
      <c r="C454" s="477"/>
      <c r="D454" s="419"/>
      <c r="E454" s="478"/>
      <c r="F454" s="478"/>
      <c r="H454" s="480"/>
    </row>
    <row r="455" spans="1:8" s="424" customFormat="1" ht="10.199999999999999">
      <c r="A455" s="476"/>
      <c r="B455" s="477"/>
      <c r="C455" s="477"/>
      <c r="D455" s="419"/>
      <c r="E455" s="478"/>
      <c r="F455" s="478"/>
      <c r="H455" s="480"/>
    </row>
    <row r="456" spans="1:8" s="424" customFormat="1" ht="10.199999999999999">
      <c r="A456" s="476"/>
      <c r="B456" s="477"/>
      <c r="C456" s="477"/>
      <c r="D456" s="419"/>
      <c r="E456" s="478"/>
      <c r="F456" s="478"/>
      <c r="H456" s="480"/>
    </row>
    <row r="457" spans="1:8" s="424" customFormat="1" ht="10.199999999999999">
      <c r="A457" s="476"/>
      <c r="B457" s="477"/>
      <c r="C457" s="477"/>
      <c r="D457" s="419"/>
      <c r="E457" s="478"/>
      <c r="F457" s="478"/>
      <c r="H457" s="480"/>
    </row>
    <row r="458" spans="1:8" s="424" customFormat="1" ht="10.199999999999999">
      <c r="A458" s="476"/>
      <c r="B458" s="477"/>
      <c r="C458" s="477"/>
      <c r="D458" s="419"/>
      <c r="E458" s="478"/>
      <c r="F458" s="478"/>
      <c r="H458" s="480"/>
    </row>
    <row r="459" spans="1:8" s="424" customFormat="1" ht="10.199999999999999">
      <c r="A459" s="476"/>
      <c r="B459" s="477"/>
      <c r="C459" s="477"/>
      <c r="D459" s="419"/>
      <c r="E459" s="478"/>
      <c r="F459" s="478"/>
      <c r="H459" s="480"/>
    </row>
    <row r="460" spans="1:8" s="424" customFormat="1" ht="10.199999999999999">
      <c r="A460" s="476"/>
      <c r="B460" s="477"/>
      <c r="C460" s="477"/>
      <c r="D460" s="419"/>
      <c r="E460" s="478"/>
      <c r="F460" s="478"/>
      <c r="H460" s="480"/>
    </row>
    <row r="461" spans="1:8" s="424" customFormat="1" ht="10.199999999999999">
      <c r="A461" s="476"/>
      <c r="B461" s="477"/>
      <c r="C461" s="477"/>
      <c r="D461" s="419"/>
      <c r="E461" s="478"/>
      <c r="F461" s="478"/>
      <c r="H461" s="480"/>
    </row>
    <row r="462" spans="1:8" s="424" customFormat="1" ht="10.199999999999999">
      <c r="A462" s="476"/>
      <c r="B462" s="477"/>
      <c r="C462" s="477"/>
      <c r="D462" s="419"/>
      <c r="E462" s="478"/>
      <c r="F462" s="478"/>
      <c r="H462" s="480"/>
    </row>
    <row r="463" spans="1:8" s="424" customFormat="1" ht="10.199999999999999">
      <c r="A463" s="476"/>
      <c r="B463" s="477"/>
      <c r="C463" s="477"/>
      <c r="D463" s="419"/>
      <c r="E463" s="478"/>
      <c r="F463" s="478"/>
      <c r="H463" s="480"/>
    </row>
    <row r="464" spans="1:8" s="424" customFormat="1" ht="10.199999999999999">
      <c r="A464" s="476"/>
      <c r="B464" s="477"/>
      <c r="C464" s="477"/>
      <c r="D464" s="419"/>
      <c r="E464" s="478"/>
      <c r="F464" s="478"/>
      <c r="H464" s="480"/>
    </row>
    <row r="465" spans="1:8" s="424" customFormat="1" ht="10.199999999999999">
      <c r="A465" s="476"/>
      <c r="B465" s="477"/>
      <c r="C465" s="477"/>
      <c r="D465" s="419"/>
      <c r="E465" s="478"/>
      <c r="F465" s="478"/>
      <c r="H465" s="480"/>
    </row>
    <row r="466" spans="1:8" s="424" customFormat="1" ht="10.199999999999999">
      <c r="A466" s="476"/>
      <c r="B466" s="477"/>
      <c r="C466" s="477"/>
      <c r="D466" s="419"/>
      <c r="E466" s="478"/>
      <c r="F466" s="478"/>
      <c r="H466" s="480"/>
    </row>
    <row r="467" spans="1:8" s="424" customFormat="1" ht="10.199999999999999">
      <c r="A467" s="476"/>
      <c r="B467" s="477"/>
      <c r="C467" s="477"/>
      <c r="D467" s="419"/>
      <c r="E467" s="478"/>
      <c r="F467" s="478"/>
      <c r="H467" s="480"/>
    </row>
  </sheetData>
  <mergeCells count="246">
    <mergeCell ref="D391:D396"/>
    <mergeCell ref="E391:E396"/>
    <mergeCell ref="F391:F396"/>
    <mergeCell ref="G391:G396"/>
    <mergeCell ref="H391:H396"/>
    <mergeCell ref="I391:R391"/>
    <mergeCell ref="A392:A396"/>
    <mergeCell ref="B392:B396"/>
    <mergeCell ref="C392:C396"/>
    <mergeCell ref="I392:I396"/>
    <mergeCell ref="J392:P393"/>
    <mergeCell ref="Q392:Q396"/>
    <mergeCell ref="R392:R393"/>
    <mergeCell ref="J394:J396"/>
    <mergeCell ref="K394:K396"/>
    <mergeCell ref="L394:L396"/>
    <mergeCell ref="M394:M396"/>
    <mergeCell ref="N394:N396"/>
    <mergeCell ref="O394:O396"/>
    <mergeCell ref="P394:P396"/>
    <mergeCell ref="R394:R396"/>
    <mergeCell ref="A310:C310"/>
    <mergeCell ref="D310:D315"/>
    <mergeCell ref="E310:E315"/>
    <mergeCell ref="F310:F315"/>
    <mergeCell ref="G310:G315"/>
    <mergeCell ref="H310:H315"/>
    <mergeCell ref="I310:R310"/>
    <mergeCell ref="A311:A315"/>
    <mergeCell ref="B311:B315"/>
    <mergeCell ref="C311:C315"/>
    <mergeCell ref="I311:I315"/>
    <mergeCell ref="J311:P312"/>
    <mergeCell ref="Q311:Q315"/>
    <mergeCell ref="R311:R312"/>
    <mergeCell ref="J313:J315"/>
    <mergeCell ref="K313:K315"/>
    <mergeCell ref="L313:L315"/>
    <mergeCell ref="M313:M315"/>
    <mergeCell ref="N313:N315"/>
    <mergeCell ref="O313:O315"/>
    <mergeCell ref="P313:P315"/>
    <mergeCell ref="R313:R315"/>
    <mergeCell ref="A277:C277"/>
    <mergeCell ref="D277:D282"/>
    <mergeCell ref="E277:E282"/>
    <mergeCell ref="F277:F282"/>
    <mergeCell ref="G277:G282"/>
    <mergeCell ref="H277:H282"/>
    <mergeCell ref="I277:R277"/>
    <mergeCell ref="A278:A282"/>
    <mergeCell ref="B278:B282"/>
    <mergeCell ref="C278:C282"/>
    <mergeCell ref="I278:I282"/>
    <mergeCell ref="J278:P279"/>
    <mergeCell ref="Q278:Q282"/>
    <mergeCell ref="R278:R279"/>
    <mergeCell ref="J280:J282"/>
    <mergeCell ref="K280:K282"/>
    <mergeCell ref="L280:L282"/>
    <mergeCell ref="M280:M282"/>
    <mergeCell ref="N280:N282"/>
    <mergeCell ref="O280:O282"/>
    <mergeCell ref="P280:P282"/>
    <mergeCell ref="R280:R282"/>
    <mergeCell ref="B6:B10"/>
    <mergeCell ref="C6:C10"/>
    <mergeCell ref="I6:I10"/>
    <mergeCell ref="J6:P7"/>
    <mergeCell ref="Q6:Q10"/>
    <mergeCell ref="F1:K1"/>
    <mergeCell ref="F2:K2"/>
    <mergeCell ref="F3:K3"/>
    <mergeCell ref="A5:C5"/>
    <mergeCell ref="D5:D10"/>
    <mergeCell ref="E5:E10"/>
    <mergeCell ref="F5:F10"/>
    <mergeCell ref="G5:G10"/>
    <mergeCell ref="H5:H10"/>
    <mergeCell ref="I5:R5"/>
    <mergeCell ref="R6:R7"/>
    <mergeCell ref="J8:J10"/>
    <mergeCell ref="K8:K10"/>
    <mergeCell ref="L8:L10"/>
    <mergeCell ref="M8:M10"/>
    <mergeCell ref="N8:N10"/>
    <mergeCell ref="O8:O10"/>
    <mergeCell ref="P8:P10"/>
    <mergeCell ref="R8:R10"/>
    <mergeCell ref="M45:M47"/>
    <mergeCell ref="N45:N47"/>
    <mergeCell ref="O45:O47"/>
    <mergeCell ref="P45:P47"/>
    <mergeCell ref="R45:R47"/>
    <mergeCell ref="I42:R42"/>
    <mergeCell ref="A43:A47"/>
    <mergeCell ref="B43:B47"/>
    <mergeCell ref="C43:C47"/>
    <mergeCell ref="I43:I47"/>
    <mergeCell ref="J43:P44"/>
    <mergeCell ref="Q43:Q47"/>
    <mergeCell ref="R43:R44"/>
    <mergeCell ref="J45:J47"/>
    <mergeCell ref="K45:K47"/>
    <mergeCell ref="A42:C42"/>
    <mergeCell ref="D42:D47"/>
    <mergeCell ref="E42:E47"/>
    <mergeCell ref="F42:F47"/>
    <mergeCell ref="G42:G47"/>
    <mergeCell ref="H42:H47"/>
    <mergeCell ref="A6:A10"/>
    <mergeCell ref="L89:L91"/>
    <mergeCell ref="M89:M91"/>
    <mergeCell ref="N89:N91"/>
    <mergeCell ref="O89:O91"/>
    <mergeCell ref="P89:P91"/>
    <mergeCell ref="R89:R91"/>
    <mergeCell ref="I86:R86"/>
    <mergeCell ref="A87:A91"/>
    <mergeCell ref="B87:B91"/>
    <mergeCell ref="C87:C91"/>
    <mergeCell ref="I87:I91"/>
    <mergeCell ref="J87:P88"/>
    <mergeCell ref="Q87:Q91"/>
    <mergeCell ref="R87:R88"/>
    <mergeCell ref="J89:J91"/>
    <mergeCell ref="K89:K91"/>
    <mergeCell ref="A86:C86"/>
    <mergeCell ref="D86:D91"/>
    <mergeCell ref="E86:E91"/>
    <mergeCell ref="F86:F91"/>
    <mergeCell ref="G86:G91"/>
    <mergeCell ref="H86:H91"/>
    <mergeCell ref="L45:L47"/>
    <mergeCell ref="L129:L131"/>
    <mergeCell ref="M129:M131"/>
    <mergeCell ref="N129:N131"/>
    <mergeCell ref="O129:O131"/>
    <mergeCell ref="P129:P131"/>
    <mergeCell ref="R129:R131"/>
    <mergeCell ref="I126:R126"/>
    <mergeCell ref="A127:A131"/>
    <mergeCell ref="B127:B131"/>
    <mergeCell ref="C127:C131"/>
    <mergeCell ref="I127:I131"/>
    <mergeCell ref="J127:P128"/>
    <mergeCell ref="Q127:Q131"/>
    <mergeCell ref="R127:R128"/>
    <mergeCell ref="J129:J131"/>
    <mergeCell ref="K129:K131"/>
    <mergeCell ref="A126:C126"/>
    <mergeCell ref="D126:D131"/>
    <mergeCell ref="E126:E131"/>
    <mergeCell ref="F126:F131"/>
    <mergeCell ref="G126:G131"/>
    <mergeCell ref="H126:H131"/>
    <mergeCell ref="L168:L170"/>
    <mergeCell ref="M168:M170"/>
    <mergeCell ref="N168:N170"/>
    <mergeCell ref="O168:O170"/>
    <mergeCell ref="P168:P170"/>
    <mergeCell ref="R168:R170"/>
    <mergeCell ref="I165:R165"/>
    <mergeCell ref="A166:A170"/>
    <mergeCell ref="B166:B170"/>
    <mergeCell ref="C166:C170"/>
    <mergeCell ref="I166:I170"/>
    <mergeCell ref="J166:P167"/>
    <mergeCell ref="Q166:Q170"/>
    <mergeCell ref="R166:R167"/>
    <mergeCell ref="J168:J170"/>
    <mergeCell ref="K168:K170"/>
    <mergeCell ref="A165:C165"/>
    <mergeCell ref="D165:D170"/>
    <mergeCell ref="E165:E170"/>
    <mergeCell ref="F165:F170"/>
    <mergeCell ref="G165:G170"/>
    <mergeCell ref="H165:H170"/>
    <mergeCell ref="L205:L207"/>
    <mergeCell ref="M205:M207"/>
    <mergeCell ref="N205:N207"/>
    <mergeCell ref="O205:O207"/>
    <mergeCell ref="P205:P207"/>
    <mergeCell ref="R205:R207"/>
    <mergeCell ref="I202:R202"/>
    <mergeCell ref="A203:A207"/>
    <mergeCell ref="B203:B207"/>
    <mergeCell ref="C203:C207"/>
    <mergeCell ref="I203:I207"/>
    <mergeCell ref="J203:P204"/>
    <mergeCell ref="Q203:Q207"/>
    <mergeCell ref="R203:R204"/>
    <mergeCell ref="J205:J207"/>
    <mergeCell ref="K205:K207"/>
    <mergeCell ref="A202:C202"/>
    <mergeCell ref="D202:D207"/>
    <mergeCell ref="E202:E207"/>
    <mergeCell ref="F202:F207"/>
    <mergeCell ref="G202:G207"/>
    <mergeCell ref="H202:H207"/>
    <mergeCell ref="L244:L246"/>
    <mergeCell ref="M244:M246"/>
    <mergeCell ref="N244:N246"/>
    <mergeCell ref="O244:O246"/>
    <mergeCell ref="P244:P246"/>
    <mergeCell ref="R244:R246"/>
    <mergeCell ref="I241:R241"/>
    <mergeCell ref="A242:A246"/>
    <mergeCell ref="B242:B246"/>
    <mergeCell ref="C242:C246"/>
    <mergeCell ref="I242:I246"/>
    <mergeCell ref="J242:P243"/>
    <mergeCell ref="Q242:Q246"/>
    <mergeCell ref="R242:R243"/>
    <mergeCell ref="J244:J246"/>
    <mergeCell ref="K244:K246"/>
    <mergeCell ref="A241:C241"/>
    <mergeCell ref="D241:D246"/>
    <mergeCell ref="E241:E246"/>
    <mergeCell ref="F241:F246"/>
    <mergeCell ref="G241:G246"/>
    <mergeCell ref="H241:H246"/>
    <mergeCell ref="A403:D403"/>
    <mergeCell ref="L355:L357"/>
    <mergeCell ref="M355:M357"/>
    <mergeCell ref="N355:N357"/>
    <mergeCell ref="O355:O357"/>
    <mergeCell ref="P355:P357"/>
    <mergeCell ref="R355:R357"/>
    <mergeCell ref="I352:R352"/>
    <mergeCell ref="A353:A357"/>
    <mergeCell ref="B353:B357"/>
    <mergeCell ref="C353:C357"/>
    <mergeCell ref="I353:I357"/>
    <mergeCell ref="J353:P354"/>
    <mergeCell ref="Q353:Q357"/>
    <mergeCell ref="R353:R354"/>
    <mergeCell ref="J355:J357"/>
    <mergeCell ref="K355:K357"/>
    <mergeCell ref="A352:C352"/>
    <mergeCell ref="D352:D357"/>
    <mergeCell ref="E352:E357"/>
    <mergeCell ref="F352:F357"/>
    <mergeCell ref="G352:G357"/>
    <mergeCell ref="H352:H357"/>
    <mergeCell ref="A391:C391"/>
  </mergeCells>
  <pageMargins left="0.39370078740157483" right="7.874015748031496E-2" top="0.59055118110236227" bottom="0.59055118110236227" header="0.43307086614173229" footer="0.39370078740157483"/>
  <pageSetup paperSize="9" scale="75" orientation="landscape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view="pageBreakPreview" topLeftCell="A88" zoomScaleNormal="100" zoomScaleSheetLayoutView="100" workbookViewId="0">
      <selection activeCell="C120" sqref="C120"/>
    </sheetView>
  </sheetViews>
  <sheetFormatPr defaultRowHeight="15"/>
  <cols>
    <col min="1" max="1" width="4.6640625" style="221" customWidth="1"/>
    <col min="2" max="2" width="7.33203125" style="221" customWidth="1"/>
    <col min="3" max="3" width="6.33203125" style="221" customWidth="1"/>
    <col min="4" max="4" width="31" style="221" customWidth="1"/>
    <col min="5" max="5" width="10.33203125" style="284" customWidth="1"/>
    <col min="6" max="6" width="10.5546875" style="284" customWidth="1"/>
    <col min="7" max="7" width="4.88671875" style="284" customWidth="1"/>
    <col min="8" max="8" width="10.109375" style="284" customWidth="1"/>
    <col min="9" max="9" width="10.33203125" style="284" customWidth="1"/>
    <col min="10" max="10" width="4.88671875" style="221" customWidth="1"/>
    <col min="11" max="255" width="8.88671875" style="221"/>
    <col min="256" max="256" width="4.6640625" style="221" customWidth="1"/>
    <col min="257" max="257" width="7.33203125" style="221" customWidth="1"/>
    <col min="258" max="258" width="6.33203125" style="221" customWidth="1"/>
    <col min="259" max="259" width="34.88671875" style="221" customWidth="1"/>
    <col min="260" max="261" width="9.6640625" style="221" customWidth="1"/>
    <col min="262" max="262" width="5.33203125" style="221" customWidth="1"/>
    <col min="263" max="264" width="9.6640625" style="221" customWidth="1"/>
    <col min="265" max="265" width="5.6640625" style="221" customWidth="1"/>
    <col min="266" max="511" width="8.88671875" style="221"/>
    <col min="512" max="512" width="4.6640625" style="221" customWidth="1"/>
    <col min="513" max="513" width="7.33203125" style="221" customWidth="1"/>
    <col min="514" max="514" width="6.33203125" style="221" customWidth="1"/>
    <col min="515" max="515" width="34.88671875" style="221" customWidth="1"/>
    <col min="516" max="517" width="9.6640625" style="221" customWidth="1"/>
    <col min="518" max="518" width="5.33203125" style="221" customWidth="1"/>
    <col min="519" max="520" width="9.6640625" style="221" customWidth="1"/>
    <col min="521" max="521" width="5.6640625" style="221" customWidth="1"/>
    <col min="522" max="767" width="8.88671875" style="221"/>
    <col min="768" max="768" width="4.6640625" style="221" customWidth="1"/>
    <col min="769" max="769" width="7.33203125" style="221" customWidth="1"/>
    <col min="770" max="770" width="6.33203125" style="221" customWidth="1"/>
    <col min="771" max="771" width="34.88671875" style="221" customWidth="1"/>
    <col min="772" max="773" width="9.6640625" style="221" customWidth="1"/>
    <col min="774" max="774" width="5.33203125" style="221" customWidth="1"/>
    <col min="775" max="776" width="9.6640625" style="221" customWidth="1"/>
    <col min="777" max="777" width="5.6640625" style="221" customWidth="1"/>
    <col min="778" max="1023" width="8.88671875" style="221"/>
    <col min="1024" max="1024" width="4.6640625" style="221" customWidth="1"/>
    <col min="1025" max="1025" width="7.33203125" style="221" customWidth="1"/>
    <col min="1026" max="1026" width="6.33203125" style="221" customWidth="1"/>
    <col min="1027" max="1027" width="34.88671875" style="221" customWidth="1"/>
    <col min="1028" max="1029" width="9.6640625" style="221" customWidth="1"/>
    <col min="1030" max="1030" width="5.33203125" style="221" customWidth="1"/>
    <col min="1031" max="1032" width="9.6640625" style="221" customWidth="1"/>
    <col min="1033" max="1033" width="5.6640625" style="221" customWidth="1"/>
    <col min="1034" max="1279" width="8.88671875" style="221"/>
    <col min="1280" max="1280" width="4.6640625" style="221" customWidth="1"/>
    <col min="1281" max="1281" width="7.33203125" style="221" customWidth="1"/>
    <col min="1282" max="1282" width="6.33203125" style="221" customWidth="1"/>
    <col min="1283" max="1283" width="34.88671875" style="221" customWidth="1"/>
    <col min="1284" max="1285" width="9.6640625" style="221" customWidth="1"/>
    <col min="1286" max="1286" width="5.33203125" style="221" customWidth="1"/>
    <col min="1287" max="1288" width="9.6640625" style="221" customWidth="1"/>
    <col min="1289" max="1289" width="5.6640625" style="221" customWidth="1"/>
    <col min="1290" max="1535" width="8.88671875" style="221"/>
    <col min="1536" max="1536" width="4.6640625" style="221" customWidth="1"/>
    <col min="1537" max="1537" width="7.33203125" style="221" customWidth="1"/>
    <col min="1538" max="1538" width="6.33203125" style="221" customWidth="1"/>
    <col min="1539" max="1539" width="34.88671875" style="221" customWidth="1"/>
    <col min="1540" max="1541" width="9.6640625" style="221" customWidth="1"/>
    <col min="1542" max="1542" width="5.33203125" style="221" customWidth="1"/>
    <col min="1543" max="1544" width="9.6640625" style="221" customWidth="1"/>
    <col min="1545" max="1545" width="5.6640625" style="221" customWidth="1"/>
    <col min="1546" max="1791" width="8.88671875" style="221"/>
    <col min="1792" max="1792" width="4.6640625" style="221" customWidth="1"/>
    <col min="1793" max="1793" width="7.33203125" style="221" customWidth="1"/>
    <col min="1794" max="1794" width="6.33203125" style="221" customWidth="1"/>
    <col min="1795" max="1795" width="34.88671875" style="221" customWidth="1"/>
    <col min="1796" max="1797" width="9.6640625" style="221" customWidth="1"/>
    <col min="1798" max="1798" width="5.33203125" style="221" customWidth="1"/>
    <col min="1799" max="1800" width="9.6640625" style="221" customWidth="1"/>
    <col min="1801" max="1801" width="5.6640625" style="221" customWidth="1"/>
    <col min="1802" max="2047" width="8.88671875" style="221"/>
    <col min="2048" max="2048" width="4.6640625" style="221" customWidth="1"/>
    <col min="2049" max="2049" width="7.33203125" style="221" customWidth="1"/>
    <col min="2050" max="2050" width="6.33203125" style="221" customWidth="1"/>
    <col min="2051" max="2051" width="34.88671875" style="221" customWidth="1"/>
    <col min="2052" max="2053" width="9.6640625" style="221" customWidth="1"/>
    <col min="2054" max="2054" width="5.33203125" style="221" customWidth="1"/>
    <col min="2055" max="2056" width="9.6640625" style="221" customWidth="1"/>
    <col min="2057" max="2057" width="5.6640625" style="221" customWidth="1"/>
    <col min="2058" max="2303" width="8.88671875" style="221"/>
    <col min="2304" max="2304" width="4.6640625" style="221" customWidth="1"/>
    <col min="2305" max="2305" width="7.33203125" style="221" customWidth="1"/>
    <col min="2306" max="2306" width="6.33203125" style="221" customWidth="1"/>
    <col min="2307" max="2307" width="34.88671875" style="221" customWidth="1"/>
    <col min="2308" max="2309" width="9.6640625" style="221" customWidth="1"/>
    <col min="2310" max="2310" width="5.33203125" style="221" customWidth="1"/>
    <col min="2311" max="2312" width="9.6640625" style="221" customWidth="1"/>
    <col min="2313" max="2313" width="5.6640625" style="221" customWidth="1"/>
    <col min="2314" max="2559" width="8.88671875" style="221"/>
    <col min="2560" max="2560" width="4.6640625" style="221" customWidth="1"/>
    <col min="2561" max="2561" width="7.33203125" style="221" customWidth="1"/>
    <col min="2562" max="2562" width="6.33203125" style="221" customWidth="1"/>
    <col min="2563" max="2563" width="34.88671875" style="221" customWidth="1"/>
    <col min="2564" max="2565" width="9.6640625" style="221" customWidth="1"/>
    <col min="2566" max="2566" width="5.33203125" style="221" customWidth="1"/>
    <col min="2567" max="2568" width="9.6640625" style="221" customWidth="1"/>
    <col min="2569" max="2569" width="5.6640625" style="221" customWidth="1"/>
    <col min="2570" max="2815" width="8.88671875" style="221"/>
    <col min="2816" max="2816" width="4.6640625" style="221" customWidth="1"/>
    <col min="2817" max="2817" width="7.33203125" style="221" customWidth="1"/>
    <col min="2818" max="2818" width="6.33203125" style="221" customWidth="1"/>
    <col min="2819" max="2819" width="34.88671875" style="221" customWidth="1"/>
    <col min="2820" max="2821" width="9.6640625" style="221" customWidth="1"/>
    <col min="2822" max="2822" width="5.33203125" style="221" customWidth="1"/>
    <col min="2823" max="2824" width="9.6640625" style="221" customWidth="1"/>
    <col min="2825" max="2825" width="5.6640625" style="221" customWidth="1"/>
    <col min="2826" max="3071" width="8.88671875" style="221"/>
    <col min="3072" max="3072" width="4.6640625" style="221" customWidth="1"/>
    <col min="3073" max="3073" width="7.33203125" style="221" customWidth="1"/>
    <col min="3074" max="3074" width="6.33203125" style="221" customWidth="1"/>
    <col min="3075" max="3075" width="34.88671875" style="221" customWidth="1"/>
    <col min="3076" max="3077" width="9.6640625" style="221" customWidth="1"/>
    <col min="3078" max="3078" width="5.33203125" style="221" customWidth="1"/>
    <col min="3079" max="3080" width="9.6640625" style="221" customWidth="1"/>
    <col min="3081" max="3081" width="5.6640625" style="221" customWidth="1"/>
    <col min="3082" max="3327" width="8.88671875" style="221"/>
    <col min="3328" max="3328" width="4.6640625" style="221" customWidth="1"/>
    <col min="3329" max="3329" width="7.33203125" style="221" customWidth="1"/>
    <col min="3330" max="3330" width="6.33203125" style="221" customWidth="1"/>
    <col min="3331" max="3331" width="34.88671875" style="221" customWidth="1"/>
    <col min="3332" max="3333" width="9.6640625" style="221" customWidth="1"/>
    <col min="3334" max="3334" width="5.33203125" style="221" customWidth="1"/>
    <col min="3335" max="3336" width="9.6640625" style="221" customWidth="1"/>
    <col min="3337" max="3337" width="5.6640625" style="221" customWidth="1"/>
    <col min="3338" max="3583" width="8.88671875" style="221"/>
    <col min="3584" max="3584" width="4.6640625" style="221" customWidth="1"/>
    <col min="3585" max="3585" width="7.33203125" style="221" customWidth="1"/>
    <col min="3586" max="3586" width="6.33203125" style="221" customWidth="1"/>
    <col min="3587" max="3587" width="34.88671875" style="221" customWidth="1"/>
    <col min="3588" max="3589" width="9.6640625" style="221" customWidth="1"/>
    <col min="3590" max="3590" width="5.33203125" style="221" customWidth="1"/>
    <col min="3591" max="3592" width="9.6640625" style="221" customWidth="1"/>
    <col min="3593" max="3593" width="5.6640625" style="221" customWidth="1"/>
    <col min="3594" max="3839" width="8.88671875" style="221"/>
    <col min="3840" max="3840" width="4.6640625" style="221" customWidth="1"/>
    <col min="3841" max="3841" width="7.33203125" style="221" customWidth="1"/>
    <col min="3842" max="3842" width="6.33203125" style="221" customWidth="1"/>
    <col min="3843" max="3843" width="34.88671875" style="221" customWidth="1"/>
    <col min="3844" max="3845" width="9.6640625" style="221" customWidth="1"/>
    <col min="3846" max="3846" width="5.33203125" style="221" customWidth="1"/>
    <col min="3847" max="3848" width="9.6640625" style="221" customWidth="1"/>
    <col min="3849" max="3849" width="5.6640625" style="221" customWidth="1"/>
    <col min="3850" max="4095" width="8.88671875" style="221"/>
    <col min="4096" max="4096" width="4.6640625" style="221" customWidth="1"/>
    <col min="4097" max="4097" width="7.33203125" style="221" customWidth="1"/>
    <col min="4098" max="4098" width="6.33203125" style="221" customWidth="1"/>
    <col min="4099" max="4099" width="34.88671875" style="221" customWidth="1"/>
    <col min="4100" max="4101" width="9.6640625" style="221" customWidth="1"/>
    <col min="4102" max="4102" width="5.33203125" style="221" customWidth="1"/>
    <col min="4103" max="4104" width="9.6640625" style="221" customWidth="1"/>
    <col min="4105" max="4105" width="5.6640625" style="221" customWidth="1"/>
    <col min="4106" max="4351" width="8.88671875" style="221"/>
    <col min="4352" max="4352" width="4.6640625" style="221" customWidth="1"/>
    <col min="4353" max="4353" width="7.33203125" style="221" customWidth="1"/>
    <col min="4354" max="4354" width="6.33203125" style="221" customWidth="1"/>
    <col min="4355" max="4355" width="34.88671875" style="221" customWidth="1"/>
    <col min="4356" max="4357" width="9.6640625" style="221" customWidth="1"/>
    <col min="4358" max="4358" width="5.33203125" style="221" customWidth="1"/>
    <col min="4359" max="4360" width="9.6640625" style="221" customWidth="1"/>
    <col min="4361" max="4361" width="5.6640625" style="221" customWidth="1"/>
    <col min="4362" max="4607" width="8.88671875" style="221"/>
    <col min="4608" max="4608" width="4.6640625" style="221" customWidth="1"/>
    <col min="4609" max="4609" width="7.33203125" style="221" customWidth="1"/>
    <col min="4610" max="4610" width="6.33203125" style="221" customWidth="1"/>
    <col min="4611" max="4611" width="34.88671875" style="221" customWidth="1"/>
    <col min="4612" max="4613" width="9.6640625" style="221" customWidth="1"/>
    <col min="4614" max="4614" width="5.33203125" style="221" customWidth="1"/>
    <col min="4615" max="4616" width="9.6640625" style="221" customWidth="1"/>
    <col min="4617" max="4617" width="5.6640625" style="221" customWidth="1"/>
    <col min="4618" max="4863" width="8.88671875" style="221"/>
    <col min="4864" max="4864" width="4.6640625" style="221" customWidth="1"/>
    <col min="4865" max="4865" width="7.33203125" style="221" customWidth="1"/>
    <col min="4866" max="4866" width="6.33203125" style="221" customWidth="1"/>
    <col min="4867" max="4867" width="34.88671875" style="221" customWidth="1"/>
    <col min="4868" max="4869" width="9.6640625" style="221" customWidth="1"/>
    <col min="4870" max="4870" width="5.33203125" style="221" customWidth="1"/>
    <col min="4871" max="4872" width="9.6640625" style="221" customWidth="1"/>
    <col min="4873" max="4873" width="5.6640625" style="221" customWidth="1"/>
    <col min="4874" max="5119" width="8.88671875" style="221"/>
    <col min="5120" max="5120" width="4.6640625" style="221" customWidth="1"/>
    <col min="5121" max="5121" width="7.33203125" style="221" customWidth="1"/>
    <col min="5122" max="5122" width="6.33203125" style="221" customWidth="1"/>
    <col min="5123" max="5123" width="34.88671875" style="221" customWidth="1"/>
    <col min="5124" max="5125" width="9.6640625" style="221" customWidth="1"/>
    <col min="5126" max="5126" width="5.33203125" style="221" customWidth="1"/>
    <col min="5127" max="5128" width="9.6640625" style="221" customWidth="1"/>
    <col min="5129" max="5129" width="5.6640625" style="221" customWidth="1"/>
    <col min="5130" max="5375" width="8.88671875" style="221"/>
    <col min="5376" max="5376" width="4.6640625" style="221" customWidth="1"/>
    <col min="5377" max="5377" width="7.33203125" style="221" customWidth="1"/>
    <col min="5378" max="5378" width="6.33203125" style="221" customWidth="1"/>
    <col min="5379" max="5379" width="34.88671875" style="221" customWidth="1"/>
    <col min="5380" max="5381" width="9.6640625" style="221" customWidth="1"/>
    <col min="5382" max="5382" width="5.33203125" style="221" customWidth="1"/>
    <col min="5383" max="5384" width="9.6640625" style="221" customWidth="1"/>
    <col min="5385" max="5385" width="5.6640625" style="221" customWidth="1"/>
    <col min="5386" max="5631" width="8.88671875" style="221"/>
    <col min="5632" max="5632" width="4.6640625" style="221" customWidth="1"/>
    <col min="5633" max="5633" width="7.33203125" style="221" customWidth="1"/>
    <col min="5634" max="5634" width="6.33203125" style="221" customWidth="1"/>
    <col min="5635" max="5635" width="34.88671875" style="221" customWidth="1"/>
    <col min="5636" max="5637" width="9.6640625" style="221" customWidth="1"/>
    <col min="5638" max="5638" width="5.33203125" style="221" customWidth="1"/>
    <col min="5639" max="5640" width="9.6640625" style="221" customWidth="1"/>
    <col min="5641" max="5641" width="5.6640625" style="221" customWidth="1"/>
    <col min="5642" max="5887" width="8.88671875" style="221"/>
    <col min="5888" max="5888" width="4.6640625" style="221" customWidth="1"/>
    <col min="5889" max="5889" width="7.33203125" style="221" customWidth="1"/>
    <col min="5890" max="5890" width="6.33203125" style="221" customWidth="1"/>
    <col min="5891" max="5891" width="34.88671875" style="221" customWidth="1"/>
    <col min="5892" max="5893" width="9.6640625" style="221" customWidth="1"/>
    <col min="5894" max="5894" width="5.33203125" style="221" customWidth="1"/>
    <col min="5895" max="5896" width="9.6640625" style="221" customWidth="1"/>
    <col min="5897" max="5897" width="5.6640625" style="221" customWidth="1"/>
    <col min="5898" max="6143" width="8.88671875" style="221"/>
    <col min="6144" max="6144" width="4.6640625" style="221" customWidth="1"/>
    <col min="6145" max="6145" width="7.33203125" style="221" customWidth="1"/>
    <col min="6146" max="6146" width="6.33203125" style="221" customWidth="1"/>
    <col min="6147" max="6147" width="34.88671875" style="221" customWidth="1"/>
    <col min="6148" max="6149" width="9.6640625" style="221" customWidth="1"/>
    <col min="6150" max="6150" width="5.33203125" style="221" customWidth="1"/>
    <col min="6151" max="6152" width="9.6640625" style="221" customWidth="1"/>
    <col min="6153" max="6153" width="5.6640625" style="221" customWidth="1"/>
    <col min="6154" max="6399" width="8.88671875" style="221"/>
    <col min="6400" max="6400" width="4.6640625" style="221" customWidth="1"/>
    <col min="6401" max="6401" width="7.33203125" style="221" customWidth="1"/>
    <col min="6402" max="6402" width="6.33203125" style="221" customWidth="1"/>
    <col min="6403" max="6403" width="34.88671875" style="221" customWidth="1"/>
    <col min="6404" max="6405" width="9.6640625" style="221" customWidth="1"/>
    <col min="6406" max="6406" width="5.33203125" style="221" customWidth="1"/>
    <col min="6407" max="6408" width="9.6640625" style="221" customWidth="1"/>
    <col min="6409" max="6409" width="5.6640625" style="221" customWidth="1"/>
    <col min="6410" max="6655" width="8.88671875" style="221"/>
    <col min="6656" max="6656" width="4.6640625" style="221" customWidth="1"/>
    <col min="6657" max="6657" width="7.33203125" style="221" customWidth="1"/>
    <col min="6658" max="6658" width="6.33203125" style="221" customWidth="1"/>
    <col min="6659" max="6659" width="34.88671875" style="221" customWidth="1"/>
    <col min="6660" max="6661" width="9.6640625" style="221" customWidth="1"/>
    <col min="6662" max="6662" width="5.33203125" style="221" customWidth="1"/>
    <col min="6663" max="6664" width="9.6640625" style="221" customWidth="1"/>
    <col min="6665" max="6665" width="5.6640625" style="221" customWidth="1"/>
    <col min="6666" max="6911" width="8.88671875" style="221"/>
    <col min="6912" max="6912" width="4.6640625" style="221" customWidth="1"/>
    <col min="6913" max="6913" width="7.33203125" style="221" customWidth="1"/>
    <col min="6914" max="6914" width="6.33203125" style="221" customWidth="1"/>
    <col min="6915" max="6915" width="34.88671875" style="221" customWidth="1"/>
    <col min="6916" max="6917" width="9.6640625" style="221" customWidth="1"/>
    <col min="6918" max="6918" width="5.33203125" style="221" customWidth="1"/>
    <col min="6919" max="6920" width="9.6640625" style="221" customWidth="1"/>
    <col min="6921" max="6921" width="5.6640625" style="221" customWidth="1"/>
    <col min="6922" max="7167" width="8.88671875" style="221"/>
    <col min="7168" max="7168" width="4.6640625" style="221" customWidth="1"/>
    <col min="7169" max="7169" width="7.33203125" style="221" customWidth="1"/>
    <col min="7170" max="7170" width="6.33203125" style="221" customWidth="1"/>
    <col min="7171" max="7171" width="34.88671875" style="221" customWidth="1"/>
    <col min="7172" max="7173" width="9.6640625" style="221" customWidth="1"/>
    <col min="7174" max="7174" width="5.33203125" style="221" customWidth="1"/>
    <col min="7175" max="7176" width="9.6640625" style="221" customWidth="1"/>
    <col min="7177" max="7177" width="5.6640625" style="221" customWidth="1"/>
    <col min="7178" max="7423" width="8.88671875" style="221"/>
    <col min="7424" max="7424" width="4.6640625" style="221" customWidth="1"/>
    <col min="7425" max="7425" width="7.33203125" style="221" customWidth="1"/>
    <col min="7426" max="7426" width="6.33203125" style="221" customWidth="1"/>
    <col min="7427" max="7427" width="34.88671875" style="221" customWidth="1"/>
    <col min="7428" max="7429" width="9.6640625" style="221" customWidth="1"/>
    <col min="7430" max="7430" width="5.33203125" style="221" customWidth="1"/>
    <col min="7431" max="7432" width="9.6640625" style="221" customWidth="1"/>
    <col min="7433" max="7433" width="5.6640625" style="221" customWidth="1"/>
    <col min="7434" max="7679" width="8.88671875" style="221"/>
    <col min="7680" max="7680" width="4.6640625" style="221" customWidth="1"/>
    <col min="7681" max="7681" width="7.33203125" style="221" customWidth="1"/>
    <col min="7682" max="7682" width="6.33203125" style="221" customWidth="1"/>
    <col min="7683" max="7683" width="34.88671875" style="221" customWidth="1"/>
    <col min="7684" max="7685" width="9.6640625" style="221" customWidth="1"/>
    <col min="7686" max="7686" width="5.33203125" style="221" customWidth="1"/>
    <col min="7687" max="7688" width="9.6640625" style="221" customWidth="1"/>
    <col min="7689" max="7689" width="5.6640625" style="221" customWidth="1"/>
    <col min="7690" max="7935" width="8.88671875" style="221"/>
    <col min="7936" max="7936" width="4.6640625" style="221" customWidth="1"/>
    <col min="7937" max="7937" width="7.33203125" style="221" customWidth="1"/>
    <col min="7938" max="7938" width="6.33203125" style="221" customWidth="1"/>
    <col min="7939" max="7939" width="34.88671875" style="221" customWidth="1"/>
    <col min="7940" max="7941" width="9.6640625" style="221" customWidth="1"/>
    <col min="7942" max="7942" width="5.33203125" style="221" customWidth="1"/>
    <col min="7943" max="7944" width="9.6640625" style="221" customWidth="1"/>
    <col min="7945" max="7945" width="5.6640625" style="221" customWidth="1"/>
    <col min="7946" max="8191" width="8.88671875" style="221"/>
    <col min="8192" max="8192" width="4.6640625" style="221" customWidth="1"/>
    <col min="8193" max="8193" width="7.33203125" style="221" customWidth="1"/>
    <col min="8194" max="8194" width="6.33203125" style="221" customWidth="1"/>
    <col min="8195" max="8195" width="34.88671875" style="221" customWidth="1"/>
    <col min="8196" max="8197" width="9.6640625" style="221" customWidth="1"/>
    <col min="8198" max="8198" width="5.33203125" style="221" customWidth="1"/>
    <col min="8199" max="8200" width="9.6640625" style="221" customWidth="1"/>
    <col min="8201" max="8201" width="5.6640625" style="221" customWidth="1"/>
    <col min="8202" max="8447" width="8.88671875" style="221"/>
    <col min="8448" max="8448" width="4.6640625" style="221" customWidth="1"/>
    <col min="8449" max="8449" width="7.33203125" style="221" customWidth="1"/>
    <col min="8450" max="8450" width="6.33203125" style="221" customWidth="1"/>
    <col min="8451" max="8451" width="34.88671875" style="221" customWidth="1"/>
    <col min="8452" max="8453" width="9.6640625" style="221" customWidth="1"/>
    <col min="8454" max="8454" width="5.33203125" style="221" customWidth="1"/>
    <col min="8455" max="8456" width="9.6640625" style="221" customWidth="1"/>
    <col min="8457" max="8457" width="5.6640625" style="221" customWidth="1"/>
    <col min="8458" max="8703" width="8.88671875" style="221"/>
    <col min="8704" max="8704" width="4.6640625" style="221" customWidth="1"/>
    <col min="8705" max="8705" width="7.33203125" style="221" customWidth="1"/>
    <col min="8706" max="8706" width="6.33203125" style="221" customWidth="1"/>
    <col min="8707" max="8707" width="34.88671875" style="221" customWidth="1"/>
    <col min="8708" max="8709" width="9.6640625" style="221" customWidth="1"/>
    <col min="8710" max="8710" width="5.33203125" style="221" customWidth="1"/>
    <col min="8711" max="8712" width="9.6640625" style="221" customWidth="1"/>
    <col min="8713" max="8713" width="5.6640625" style="221" customWidth="1"/>
    <col min="8714" max="8959" width="8.88671875" style="221"/>
    <col min="8960" max="8960" width="4.6640625" style="221" customWidth="1"/>
    <col min="8961" max="8961" width="7.33203125" style="221" customWidth="1"/>
    <col min="8962" max="8962" width="6.33203125" style="221" customWidth="1"/>
    <col min="8963" max="8963" width="34.88671875" style="221" customWidth="1"/>
    <col min="8964" max="8965" width="9.6640625" style="221" customWidth="1"/>
    <col min="8966" max="8966" width="5.33203125" style="221" customWidth="1"/>
    <col min="8967" max="8968" width="9.6640625" style="221" customWidth="1"/>
    <col min="8969" max="8969" width="5.6640625" style="221" customWidth="1"/>
    <col min="8970" max="9215" width="8.88671875" style="221"/>
    <col min="9216" max="9216" width="4.6640625" style="221" customWidth="1"/>
    <col min="9217" max="9217" width="7.33203125" style="221" customWidth="1"/>
    <col min="9218" max="9218" width="6.33203125" style="221" customWidth="1"/>
    <col min="9219" max="9219" width="34.88671875" style="221" customWidth="1"/>
    <col min="9220" max="9221" width="9.6640625" style="221" customWidth="1"/>
    <col min="9222" max="9222" width="5.33203125" style="221" customWidth="1"/>
    <col min="9223" max="9224" width="9.6640625" style="221" customWidth="1"/>
    <col min="9225" max="9225" width="5.6640625" style="221" customWidth="1"/>
    <col min="9226" max="9471" width="8.88671875" style="221"/>
    <col min="9472" max="9472" width="4.6640625" style="221" customWidth="1"/>
    <col min="9473" max="9473" width="7.33203125" style="221" customWidth="1"/>
    <col min="9474" max="9474" width="6.33203125" style="221" customWidth="1"/>
    <col min="9475" max="9475" width="34.88671875" style="221" customWidth="1"/>
    <col min="9476" max="9477" width="9.6640625" style="221" customWidth="1"/>
    <col min="9478" max="9478" width="5.33203125" style="221" customWidth="1"/>
    <col min="9479" max="9480" width="9.6640625" style="221" customWidth="1"/>
    <col min="9481" max="9481" width="5.6640625" style="221" customWidth="1"/>
    <col min="9482" max="9727" width="8.88671875" style="221"/>
    <col min="9728" max="9728" width="4.6640625" style="221" customWidth="1"/>
    <col min="9729" max="9729" width="7.33203125" style="221" customWidth="1"/>
    <col min="9730" max="9730" width="6.33203125" style="221" customWidth="1"/>
    <col min="9731" max="9731" width="34.88671875" style="221" customWidth="1"/>
    <col min="9732" max="9733" width="9.6640625" style="221" customWidth="1"/>
    <col min="9734" max="9734" width="5.33203125" style="221" customWidth="1"/>
    <col min="9735" max="9736" width="9.6640625" style="221" customWidth="1"/>
    <col min="9737" max="9737" width="5.6640625" style="221" customWidth="1"/>
    <col min="9738" max="9983" width="8.88671875" style="221"/>
    <col min="9984" max="9984" width="4.6640625" style="221" customWidth="1"/>
    <col min="9985" max="9985" width="7.33203125" style="221" customWidth="1"/>
    <col min="9986" max="9986" width="6.33203125" style="221" customWidth="1"/>
    <col min="9987" max="9987" width="34.88671875" style="221" customWidth="1"/>
    <col min="9988" max="9989" width="9.6640625" style="221" customWidth="1"/>
    <col min="9990" max="9990" width="5.33203125" style="221" customWidth="1"/>
    <col min="9991" max="9992" width="9.6640625" style="221" customWidth="1"/>
    <col min="9993" max="9993" width="5.6640625" style="221" customWidth="1"/>
    <col min="9994" max="10239" width="8.88671875" style="221"/>
    <col min="10240" max="10240" width="4.6640625" style="221" customWidth="1"/>
    <col min="10241" max="10241" width="7.33203125" style="221" customWidth="1"/>
    <col min="10242" max="10242" width="6.33203125" style="221" customWidth="1"/>
    <col min="10243" max="10243" width="34.88671875" style="221" customWidth="1"/>
    <col min="10244" max="10245" width="9.6640625" style="221" customWidth="1"/>
    <col min="10246" max="10246" width="5.33203125" style="221" customWidth="1"/>
    <col min="10247" max="10248" width="9.6640625" style="221" customWidth="1"/>
    <col min="10249" max="10249" width="5.6640625" style="221" customWidth="1"/>
    <col min="10250" max="10495" width="8.88671875" style="221"/>
    <col min="10496" max="10496" width="4.6640625" style="221" customWidth="1"/>
    <col min="10497" max="10497" width="7.33203125" style="221" customWidth="1"/>
    <col min="10498" max="10498" width="6.33203125" style="221" customWidth="1"/>
    <col min="10499" max="10499" width="34.88671875" style="221" customWidth="1"/>
    <col min="10500" max="10501" width="9.6640625" style="221" customWidth="1"/>
    <col min="10502" max="10502" width="5.33203125" style="221" customWidth="1"/>
    <col min="10503" max="10504" width="9.6640625" style="221" customWidth="1"/>
    <col min="10505" max="10505" width="5.6640625" style="221" customWidth="1"/>
    <col min="10506" max="10751" width="8.88671875" style="221"/>
    <col min="10752" max="10752" width="4.6640625" style="221" customWidth="1"/>
    <col min="10753" max="10753" width="7.33203125" style="221" customWidth="1"/>
    <col min="10754" max="10754" width="6.33203125" style="221" customWidth="1"/>
    <col min="10755" max="10755" width="34.88671875" style="221" customWidth="1"/>
    <col min="10756" max="10757" width="9.6640625" style="221" customWidth="1"/>
    <col min="10758" max="10758" width="5.33203125" style="221" customWidth="1"/>
    <col min="10759" max="10760" width="9.6640625" style="221" customWidth="1"/>
    <col min="10761" max="10761" width="5.6640625" style="221" customWidth="1"/>
    <col min="10762" max="11007" width="8.88671875" style="221"/>
    <col min="11008" max="11008" width="4.6640625" style="221" customWidth="1"/>
    <col min="11009" max="11009" width="7.33203125" style="221" customWidth="1"/>
    <col min="11010" max="11010" width="6.33203125" style="221" customWidth="1"/>
    <col min="11011" max="11011" width="34.88671875" style="221" customWidth="1"/>
    <col min="11012" max="11013" width="9.6640625" style="221" customWidth="1"/>
    <col min="11014" max="11014" width="5.33203125" style="221" customWidth="1"/>
    <col min="11015" max="11016" width="9.6640625" style="221" customWidth="1"/>
    <col min="11017" max="11017" width="5.6640625" style="221" customWidth="1"/>
    <col min="11018" max="11263" width="8.88671875" style="221"/>
    <col min="11264" max="11264" width="4.6640625" style="221" customWidth="1"/>
    <col min="11265" max="11265" width="7.33203125" style="221" customWidth="1"/>
    <col min="11266" max="11266" width="6.33203125" style="221" customWidth="1"/>
    <col min="11267" max="11267" width="34.88671875" style="221" customWidth="1"/>
    <col min="11268" max="11269" width="9.6640625" style="221" customWidth="1"/>
    <col min="11270" max="11270" width="5.33203125" style="221" customWidth="1"/>
    <col min="11271" max="11272" width="9.6640625" style="221" customWidth="1"/>
    <col min="11273" max="11273" width="5.6640625" style="221" customWidth="1"/>
    <col min="11274" max="11519" width="8.88671875" style="221"/>
    <col min="11520" max="11520" width="4.6640625" style="221" customWidth="1"/>
    <col min="11521" max="11521" width="7.33203125" style="221" customWidth="1"/>
    <col min="11522" max="11522" width="6.33203125" style="221" customWidth="1"/>
    <col min="11523" max="11523" width="34.88671875" style="221" customWidth="1"/>
    <col min="11524" max="11525" width="9.6640625" style="221" customWidth="1"/>
    <col min="11526" max="11526" width="5.33203125" style="221" customWidth="1"/>
    <col min="11527" max="11528" width="9.6640625" style="221" customWidth="1"/>
    <col min="11529" max="11529" width="5.6640625" style="221" customWidth="1"/>
    <col min="11530" max="11775" width="8.88671875" style="221"/>
    <col min="11776" max="11776" width="4.6640625" style="221" customWidth="1"/>
    <col min="11777" max="11777" width="7.33203125" style="221" customWidth="1"/>
    <col min="11778" max="11778" width="6.33203125" style="221" customWidth="1"/>
    <col min="11779" max="11779" width="34.88671875" style="221" customWidth="1"/>
    <col min="11780" max="11781" width="9.6640625" style="221" customWidth="1"/>
    <col min="11782" max="11782" width="5.33203125" style="221" customWidth="1"/>
    <col min="11783" max="11784" width="9.6640625" style="221" customWidth="1"/>
    <col min="11785" max="11785" width="5.6640625" style="221" customWidth="1"/>
    <col min="11786" max="12031" width="8.88671875" style="221"/>
    <col min="12032" max="12032" width="4.6640625" style="221" customWidth="1"/>
    <col min="12033" max="12033" width="7.33203125" style="221" customWidth="1"/>
    <col min="12034" max="12034" width="6.33203125" style="221" customWidth="1"/>
    <col min="12035" max="12035" width="34.88671875" style="221" customWidth="1"/>
    <col min="12036" max="12037" width="9.6640625" style="221" customWidth="1"/>
    <col min="12038" max="12038" width="5.33203125" style="221" customWidth="1"/>
    <col min="12039" max="12040" width="9.6640625" style="221" customWidth="1"/>
    <col min="12041" max="12041" width="5.6640625" style="221" customWidth="1"/>
    <col min="12042" max="12287" width="8.88671875" style="221"/>
    <col min="12288" max="12288" width="4.6640625" style="221" customWidth="1"/>
    <col min="12289" max="12289" width="7.33203125" style="221" customWidth="1"/>
    <col min="12290" max="12290" width="6.33203125" style="221" customWidth="1"/>
    <col min="12291" max="12291" width="34.88671875" style="221" customWidth="1"/>
    <col min="12292" max="12293" width="9.6640625" style="221" customWidth="1"/>
    <col min="12294" max="12294" width="5.33203125" style="221" customWidth="1"/>
    <col min="12295" max="12296" width="9.6640625" style="221" customWidth="1"/>
    <col min="12297" max="12297" width="5.6640625" style="221" customWidth="1"/>
    <col min="12298" max="12543" width="8.88671875" style="221"/>
    <col min="12544" max="12544" width="4.6640625" style="221" customWidth="1"/>
    <col min="12545" max="12545" width="7.33203125" style="221" customWidth="1"/>
    <col min="12546" max="12546" width="6.33203125" style="221" customWidth="1"/>
    <col min="12547" max="12547" width="34.88671875" style="221" customWidth="1"/>
    <col min="12548" max="12549" width="9.6640625" style="221" customWidth="1"/>
    <col min="12550" max="12550" width="5.33203125" style="221" customWidth="1"/>
    <col min="12551" max="12552" width="9.6640625" style="221" customWidth="1"/>
    <col min="12553" max="12553" width="5.6640625" style="221" customWidth="1"/>
    <col min="12554" max="12799" width="8.88671875" style="221"/>
    <col min="12800" max="12800" width="4.6640625" style="221" customWidth="1"/>
    <col min="12801" max="12801" width="7.33203125" style="221" customWidth="1"/>
    <col min="12802" max="12802" width="6.33203125" style="221" customWidth="1"/>
    <col min="12803" max="12803" width="34.88671875" style="221" customWidth="1"/>
    <col min="12804" max="12805" width="9.6640625" style="221" customWidth="1"/>
    <col min="12806" max="12806" width="5.33203125" style="221" customWidth="1"/>
    <col min="12807" max="12808" width="9.6640625" style="221" customWidth="1"/>
    <col min="12809" max="12809" width="5.6640625" style="221" customWidth="1"/>
    <col min="12810" max="13055" width="8.88671875" style="221"/>
    <col min="13056" max="13056" width="4.6640625" style="221" customWidth="1"/>
    <col min="13057" max="13057" width="7.33203125" style="221" customWidth="1"/>
    <col min="13058" max="13058" width="6.33203125" style="221" customWidth="1"/>
    <col min="13059" max="13059" width="34.88671875" style="221" customWidth="1"/>
    <col min="13060" max="13061" width="9.6640625" style="221" customWidth="1"/>
    <col min="13062" max="13062" width="5.33203125" style="221" customWidth="1"/>
    <col min="13063" max="13064" width="9.6640625" style="221" customWidth="1"/>
    <col min="13065" max="13065" width="5.6640625" style="221" customWidth="1"/>
    <col min="13066" max="13311" width="8.88671875" style="221"/>
    <col min="13312" max="13312" width="4.6640625" style="221" customWidth="1"/>
    <col min="13313" max="13313" width="7.33203125" style="221" customWidth="1"/>
    <col min="13314" max="13314" width="6.33203125" style="221" customWidth="1"/>
    <col min="13315" max="13315" width="34.88671875" style="221" customWidth="1"/>
    <col min="13316" max="13317" width="9.6640625" style="221" customWidth="1"/>
    <col min="13318" max="13318" width="5.33203125" style="221" customWidth="1"/>
    <col min="13319" max="13320" width="9.6640625" style="221" customWidth="1"/>
    <col min="13321" max="13321" width="5.6640625" style="221" customWidth="1"/>
    <col min="13322" max="13567" width="8.88671875" style="221"/>
    <col min="13568" max="13568" width="4.6640625" style="221" customWidth="1"/>
    <col min="13569" max="13569" width="7.33203125" style="221" customWidth="1"/>
    <col min="13570" max="13570" width="6.33203125" style="221" customWidth="1"/>
    <col min="13571" max="13571" width="34.88671875" style="221" customWidth="1"/>
    <col min="13572" max="13573" width="9.6640625" style="221" customWidth="1"/>
    <col min="13574" max="13574" width="5.33203125" style="221" customWidth="1"/>
    <col min="13575" max="13576" width="9.6640625" style="221" customWidth="1"/>
    <col min="13577" max="13577" width="5.6640625" style="221" customWidth="1"/>
    <col min="13578" max="13823" width="8.88671875" style="221"/>
    <col min="13824" max="13824" width="4.6640625" style="221" customWidth="1"/>
    <col min="13825" max="13825" width="7.33203125" style="221" customWidth="1"/>
    <col min="13826" max="13826" width="6.33203125" style="221" customWidth="1"/>
    <col min="13827" max="13827" width="34.88671875" style="221" customWidth="1"/>
    <col min="13828" max="13829" width="9.6640625" style="221" customWidth="1"/>
    <col min="13830" max="13830" width="5.33203125" style="221" customWidth="1"/>
    <col min="13831" max="13832" width="9.6640625" style="221" customWidth="1"/>
    <col min="13833" max="13833" width="5.6640625" style="221" customWidth="1"/>
    <col min="13834" max="14079" width="8.88671875" style="221"/>
    <col min="14080" max="14080" width="4.6640625" style="221" customWidth="1"/>
    <col min="14081" max="14081" width="7.33203125" style="221" customWidth="1"/>
    <col min="14082" max="14082" width="6.33203125" style="221" customWidth="1"/>
    <col min="14083" max="14083" width="34.88671875" style="221" customWidth="1"/>
    <col min="14084" max="14085" width="9.6640625" style="221" customWidth="1"/>
    <col min="14086" max="14086" width="5.33203125" style="221" customWidth="1"/>
    <col min="14087" max="14088" width="9.6640625" style="221" customWidth="1"/>
    <col min="14089" max="14089" width="5.6640625" style="221" customWidth="1"/>
    <col min="14090" max="14335" width="8.88671875" style="221"/>
    <col min="14336" max="14336" width="4.6640625" style="221" customWidth="1"/>
    <col min="14337" max="14337" width="7.33203125" style="221" customWidth="1"/>
    <col min="14338" max="14338" width="6.33203125" style="221" customWidth="1"/>
    <col min="14339" max="14339" width="34.88671875" style="221" customWidth="1"/>
    <col min="14340" max="14341" width="9.6640625" style="221" customWidth="1"/>
    <col min="14342" max="14342" width="5.33203125" style="221" customWidth="1"/>
    <col min="14343" max="14344" width="9.6640625" style="221" customWidth="1"/>
    <col min="14345" max="14345" width="5.6640625" style="221" customWidth="1"/>
    <col min="14346" max="14591" width="8.88671875" style="221"/>
    <col min="14592" max="14592" width="4.6640625" style="221" customWidth="1"/>
    <col min="14593" max="14593" width="7.33203125" style="221" customWidth="1"/>
    <col min="14594" max="14594" width="6.33203125" style="221" customWidth="1"/>
    <col min="14595" max="14595" width="34.88671875" style="221" customWidth="1"/>
    <col min="14596" max="14597" width="9.6640625" style="221" customWidth="1"/>
    <col min="14598" max="14598" width="5.33203125" style="221" customWidth="1"/>
    <col min="14599" max="14600" width="9.6640625" style="221" customWidth="1"/>
    <col min="14601" max="14601" width="5.6640625" style="221" customWidth="1"/>
    <col min="14602" max="14847" width="8.88671875" style="221"/>
    <col min="14848" max="14848" width="4.6640625" style="221" customWidth="1"/>
    <col min="14849" max="14849" width="7.33203125" style="221" customWidth="1"/>
    <col min="14850" max="14850" width="6.33203125" style="221" customWidth="1"/>
    <col min="14851" max="14851" width="34.88671875" style="221" customWidth="1"/>
    <col min="14852" max="14853" width="9.6640625" style="221" customWidth="1"/>
    <col min="14854" max="14854" width="5.33203125" style="221" customWidth="1"/>
    <col min="14855" max="14856" width="9.6640625" style="221" customWidth="1"/>
    <col min="14857" max="14857" width="5.6640625" style="221" customWidth="1"/>
    <col min="14858" max="15103" width="8.88671875" style="221"/>
    <col min="15104" max="15104" width="4.6640625" style="221" customWidth="1"/>
    <col min="15105" max="15105" width="7.33203125" style="221" customWidth="1"/>
    <col min="15106" max="15106" width="6.33203125" style="221" customWidth="1"/>
    <col min="15107" max="15107" width="34.88671875" style="221" customWidth="1"/>
    <col min="15108" max="15109" width="9.6640625" style="221" customWidth="1"/>
    <col min="15110" max="15110" width="5.33203125" style="221" customWidth="1"/>
    <col min="15111" max="15112" width="9.6640625" style="221" customWidth="1"/>
    <col min="15113" max="15113" width="5.6640625" style="221" customWidth="1"/>
    <col min="15114" max="15359" width="8.88671875" style="221"/>
    <col min="15360" max="15360" width="4.6640625" style="221" customWidth="1"/>
    <col min="15361" max="15361" width="7.33203125" style="221" customWidth="1"/>
    <col min="15362" max="15362" width="6.33203125" style="221" customWidth="1"/>
    <col min="15363" max="15363" width="34.88671875" style="221" customWidth="1"/>
    <col min="15364" max="15365" width="9.6640625" style="221" customWidth="1"/>
    <col min="15366" max="15366" width="5.33203125" style="221" customWidth="1"/>
    <col min="15367" max="15368" width="9.6640625" style="221" customWidth="1"/>
    <col min="15369" max="15369" width="5.6640625" style="221" customWidth="1"/>
    <col min="15370" max="15615" width="8.88671875" style="221"/>
    <col min="15616" max="15616" width="4.6640625" style="221" customWidth="1"/>
    <col min="15617" max="15617" width="7.33203125" style="221" customWidth="1"/>
    <col min="15618" max="15618" width="6.33203125" style="221" customWidth="1"/>
    <col min="15619" max="15619" width="34.88671875" style="221" customWidth="1"/>
    <col min="15620" max="15621" width="9.6640625" style="221" customWidth="1"/>
    <col min="15622" max="15622" width="5.33203125" style="221" customWidth="1"/>
    <col min="15623" max="15624" width="9.6640625" style="221" customWidth="1"/>
    <col min="15625" max="15625" width="5.6640625" style="221" customWidth="1"/>
    <col min="15626" max="15871" width="8.88671875" style="221"/>
    <col min="15872" max="15872" width="4.6640625" style="221" customWidth="1"/>
    <col min="15873" max="15873" width="7.33203125" style="221" customWidth="1"/>
    <col min="15874" max="15874" width="6.33203125" style="221" customWidth="1"/>
    <col min="15875" max="15875" width="34.88671875" style="221" customWidth="1"/>
    <col min="15876" max="15877" width="9.6640625" style="221" customWidth="1"/>
    <col min="15878" max="15878" width="5.33203125" style="221" customWidth="1"/>
    <col min="15879" max="15880" width="9.6640625" style="221" customWidth="1"/>
    <col min="15881" max="15881" width="5.6640625" style="221" customWidth="1"/>
    <col min="15882" max="16127" width="8.88671875" style="221"/>
    <col min="16128" max="16128" width="4.6640625" style="221" customWidth="1"/>
    <col min="16129" max="16129" width="7.33203125" style="221" customWidth="1"/>
    <col min="16130" max="16130" width="6.33203125" style="221" customWidth="1"/>
    <col min="16131" max="16131" width="34.88671875" style="221" customWidth="1"/>
    <col min="16132" max="16133" width="9.6640625" style="221" customWidth="1"/>
    <col min="16134" max="16134" width="5.33203125" style="221" customWidth="1"/>
    <col min="16135" max="16136" width="9.6640625" style="221" customWidth="1"/>
    <col min="16137" max="16137" width="5.6640625" style="221" customWidth="1"/>
    <col min="16138" max="16384" width="8.88671875" style="221"/>
  </cols>
  <sheetData>
    <row r="1" spans="1:10" s="242" customFormat="1">
      <c r="A1" s="219" t="s">
        <v>119</v>
      </c>
      <c r="B1" s="220"/>
      <c r="C1" s="247"/>
      <c r="E1" s="667"/>
      <c r="F1" s="241"/>
      <c r="G1" s="241"/>
      <c r="H1" s="222"/>
      <c r="I1" s="241" t="s">
        <v>97</v>
      </c>
      <c r="J1" s="222" t="s">
        <v>98</v>
      </c>
    </row>
    <row r="2" spans="1:10" s="225" customFormat="1" ht="15" customHeight="1">
      <c r="A2" s="669"/>
      <c r="B2" s="669"/>
      <c r="C2" s="973" t="str">
        <f>'T1'!D2</f>
        <v xml:space="preserve">Sprawozdanie </v>
      </c>
      <c r="D2" s="973"/>
      <c r="E2" s="973"/>
      <c r="F2" s="670"/>
      <c r="G2" s="223"/>
      <c r="H2" s="223"/>
      <c r="I2" s="223"/>
      <c r="J2" s="224"/>
    </row>
    <row r="3" spans="1:10" s="225" customFormat="1" ht="15" customHeight="1">
      <c r="A3" s="669"/>
      <c r="B3" s="669"/>
      <c r="C3" s="1062" t="s">
        <v>386</v>
      </c>
      <c r="D3" s="1062"/>
      <c r="E3" s="1062"/>
      <c r="F3" s="223"/>
      <c r="G3" s="223"/>
      <c r="H3" s="223"/>
      <c r="I3" s="223"/>
      <c r="J3" s="224"/>
    </row>
    <row r="4" spans="1:10" s="225" customFormat="1" ht="15" customHeight="1">
      <c r="A4" s="671"/>
      <c r="B4" s="671"/>
      <c r="C4" s="1062" t="s">
        <v>385</v>
      </c>
      <c r="D4" s="1062"/>
      <c r="E4" s="1062"/>
      <c r="F4" s="223"/>
      <c r="G4" s="223"/>
      <c r="H4" s="223"/>
      <c r="I4" s="223"/>
      <c r="J4" s="224"/>
    </row>
    <row r="5" spans="1:10" s="225" customFormat="1" ht="15" customHeight="1">
      <c r="A5" s="671"/>
      <c r="B5" s="671"/>
      <c r="C5" s="1063" t="str">
        <f>'T1'!D4</f>
        <v xml:space="preserve">za rok 2016 </v>
      </c>
      <c r="D5" s="1063"/>
      <c r="E5" s="1063"/>
      <c r="F5" s="672"/>
      <c r="G5" s="223"/>
      <c r="H5" s="223"/>
      <c r="I5" s="223"/>
      <c r="J5" s="224"/>
    </row>
    <row r="6" spans="1:10" s="225" customFormat="1" ht="15" customHeight="1">
      <c r="A6" s="671"/>
      <c r="B6" s="671"/>
      <c r="C6" s="964"/>
      <c r="D6" s="964"/>
      <c r="E6" s="964"/>
      <c r="F6" s="672"/>
      <c r="G6" s="223"/>
      <c r="H6" s="223"/>
      <c r="I6" s="223"/>
      <c r="J6" s="224"/>
    </row>
    <row r="7" spans="1:10" s="225" customFormat="1" ht="15" customHeight="1">
      <c r="A7" s="671"/>
      <c r="B7" s="246"/>
      <c r="C7" s="665"/>
      <c r="D7" s="665"/>
      <c r="E7" s="223"/>
      <c r="F7" s="223"/>
      <c r="G7" s="223"/>
      <c r="H7" s="223"/>
      <c r="I7" s="226"/>
      <c r="J7" s="227"/>
    </row>
    <row r="8" spans="1:10" s="250" customFormat="1" ht="15" customHeight="1">
      <c r="A8" s="1053" t="s">
        <v>2</v>
      </c>
      <c r="B8" s="1054"/>
      <c r="C8" s="1055"/>
      <c r="D8" s="1056" t="s">
        <v>85</v>
      </c>
      <c r="E8" s="1058" t="s">
        <v>99</v>
      </c>
      <c r="F8" s="1059"/>
      <c r="G8" s="1050" t="s">
        <v>100</v>
      </c>
      <c r="H8" s="1060" t="s">
        <v>90</v>
      </c>
      <c r="I8" s="1060"/>
      <c r="J8" s="1050" t="s">
        <v>101</v>
      </c>
    </row>
    <row r="9" spans="1:10" s="253" customFormat="1">
      <c r="A9" s="666" t="s">
        <v>9</v>
      </c>
      <c r="B9" s="666" t="s">
        <v>10</v>
      </c>
      <c r="C9" s="228" t="s">
        <v>11</v>
      </c>
      <c r="D9" s="1057"/>
      <c r="E9" s="229" t="s">
        <v>102</v>
      </c>
      <c r="F9" s="230" t="s">
        <v>87</v>
      </c>
      <c r="G9" s="1051"/>
      <c r="H9" s="231" t="s">
        <v>102</v>
      </c>
      <c r="I9" s="231" t="s">
        <v>87</v>
      </c>
      <c r="J9" s="1051"/>
    </row>
    <row r="10" spans="1:10" s="253" customFormat="1">
      <c r="A10" s="232">
        <v>1</v>
      </c>
      <c r="B10" s="232">
        <v>2</v>
      </c>
      <c r="C10" s="232">
        <v>3</v>
      </c>
      <c r="D10" s="232">
        <v>4</v>
      </c>
      <c r="E10" s="232">
        <v>5</v>
      </c>
      <c r="F10" s="232">
        <v>6</v>
      </c>
      <c r="G10" s="232">
        <v>7</v>
      </c>
      <c r="H10" s="232">
        <v>8</v>
      </c>
      <c r="I10" s="232">
        <v>9</v>
      </c>
      <c r="J10" s="232">
        <v>10</v>
      </c>
    </row>
    <row r="11" spans="1:10" s="848" customFormat="1">
      <c r="A11" s="673">
        <v>10</v>
      </c>
      <c r="B11" s="847"/>
      <c r="C11" s="847"/>
      <c r="D11" s="674" t="s">
        <v>14</v>
      </c>
      <c r="E11" s="675">
        <f>E12</f>
        <v>148200.34</v>
      </c>
      <c r="F11" s="675">
        <f>F12</f>
        <v>148200.34</v>
      </c>
      <c r="G11" s="256">
        <f>F11/E11*100</f>
        <v>100</v>
      </c>
      <c r="H11" s="675">
        <f>H12</f>
        <v>148200.34000000003</v>
      </c>
      <c r="I11" s="675">
        <f>I12</f>
        <v>148200.34000000003</v>
      </c>
      <c r="J11" s="256">
        <f>I11/H11*100</f>
        <v>100</v>
      </c>
    </row>
    <row r="12" spans="1:10" s="848" customFormat="1">
      <c r="A12" s="847"/>
      <c r="B12" s="676">
        <v>1095</v>
      </c>
      <c r="C12" s="849"/>
      <c r="D12" s="677" t="s">
        <v>16</v>
      </c>
      <c r="E12" s="678">
        <f>SUM(E13:E16)</f>
        <v>148200.34</v>
      </c>
      <c r="F12" s="678">
        <f>SUM(F13:F16)</f>
        <v>148200.34</v>
      </c>
      <c r="G12" s="259">
        <f>F12/E12*100</f>
        <v>100</v>
      </c>
      <c r="H12" s="678">
        <f>SUM(H13:H16)</f>
        <v>148200.34000000003</v>
      </c>
      <c r="I12" s="678">
        <f>SUM(I14:I16)</f>
        <v>148200.34000000003</v>
      </c>
      <c r="J12" s="259">
        <f>I12/H12*100</f>
        <v>100</v>
      </c>
    </row>
    <row r="13" spans="1:10" s="848" customFormat="1" ht="52.2" customHeight="1">
      <c r="A13" s="847"/>
      <c r="B13" s="676"/>
      <c r="C13" s="409">
        <v>2010</v>
      </c>
      <c r="D13" s="280" t="s">
        <v>351</v>
      </c>
      <c r="E13" s="272">
        <v>148200.34</v>
      </c>
      <c r="F13" s="272">
        <v>148200.34</v>
      </c>
      <c r="G13" s="259">
        <f>F13/E13*100</f>
        <v>100</v>
      </c>
      <c r="H13" s="272"/>
      <c r="I13" s="258"/>
      <c r="J13" s="259"/>
    </row>
    <row r="14" spans="1:10" s="848" customFormat="1" ht="13.5" customHeight="1">
      <c r="A14" s="847"/>
      <c r="B14" s="847"/>
      <c r="C14" s="404">
        <v>4210</v>
      </c>
      <c r="D14" s="269" t="s">
        <v>103</v>
      </c>
      <c r="E14" s="267"/>
      <c r="F14" s="267"/>
      <c r="G14" s="259"/>
      <c r="H14" s="267">
        <v>742.09</v>
      </c>
      <c r="I14" s="267">
        <v>742.09</v>
      </c>
      <c r="J14" s="259">
        <f>I14/H14*100</f>
        <v>100</v>
      </c>
    </row>
    <row r="15" spans="1:10" s="848" customFormat="1" ht="13.5" customHeight="1">
      <c r="A15" s="847"/>
      <c r="B15" s="847"/>
      <c r="C15" s="404">
        <v>4300</v>
      </c>
      <c r="D15" s="269" t="s">
        <v>104</v>
      </c>
      <c r="E15" s="267"/>
      <c r="F15" s="267"/>
      <c r="G15" s="259"/>
      <c r="H15" s="267">
        <v>2163.8000000000002</v>
      </c>
      <c r="I15" s="267">
        <v>2163.8000000000002</v>
      </c>
      <c r="J15" s="259">
        <f>I15/H15*100</f>
        <v>100</v>
      </c>
    </row>
    <row r="16" spans="1:10" s="848" customFormat="1" ht="13.5" customHeight="1">
      <c r="A16" s="847"/>
      <c r="B16" s="847"/>
      <c r="C16" s="404">
        <v>4430</v>
      </c>
      <c r="D16" s="269" t="s">
        <v>105</v>
      </c>
      <c r="E16" s="267"/>
      <c r="F16" s="267"/>
      <c r="G16" s="259"/>
      <c r="H16" s="267">
        <v>145294.45000000001</v>
      </c>
      <c r="I16" s="267">
        <v>145294.45000000001</v>
      </c>
      <c r="J16" s="259">
        <f>I16/H16*100</f>
        <v>100</v>
      </c>
    </row>
    <row r="17" spans="1:10" s="848" customFormat="1" ht="15" customHeight="1">
      <c r="A17" s="679">
        <v>750</v>
      </c>
      <c r="B17" s="850"/>
      <c r="C17" s="850"/>
      <c r="D17" s="674" t="s">
        <v>23</v>
      </c>
      <c r="E17" s="675">
        <f>E18</f>
        <v>64724</v>
      </c>
      <c r="F17" s="675">
        <f>F18</f>
        <v>64724</v>
      </c>
      <c r="G17" s="256">
        <f>F17/E17*100</f>
        <v>100</v>
      </c>
      <c r="H17" s="675">
        <f>H18</f>
        <v>64724</v>
      </c>
      <c r="I17" s="675">
        <f>I18</f>
        <v>64724</v>
      </c>
      <c r="J17" s="256">
        <f>I17/H17*100</f>
        <v>100</v>
      </c>
    </row>
    <row r="18" spans="1:10" s="848" customFormat="1" ht="15" customHeight="1">
      <c r="A18" s="410"/>
      <c r="B18" s="402">
        <v>75011</v>
      </c>
      <c r="C18" s="847"/>
      <c r="D18" s="680" t="s">
        <v>24</v>
      </c>
      <c r="E18" s="267">
        <f>SUM(E19:E28)</f>
        <v>64724</v>
      </c>
      <c r="F18" s="267">
        <f>SUM(F19:F28)</f>
        <v>64724</v>
      </c>
      <c r="G18" s="259">
        <f>F18/E18*100</f>
        <v>100</v>
      </c>
      <c r="H18" s="267">
        <f>SUM(H19:H28)</f>
        <v>64724</v>
      </c>
      <c r="I18" s="267">
        <f>SUM(I20:I28)</f>
        <v>64724</v>
      </c>
      <c r="J18" s="259">
        <f>I18/H18*100</f>
        <v>100</v>
      </c>
    </row>
    <row r="19" spans="1:10" s="848" customFormat="1" ht="52.2" customHeight="1">
      <c r="A19" s="410"/>
      <c r="B19" s="402"/>
      <c r="C19" s="407">
        <v>2010</v>
      </c>
      <c r="D19" s="280" t="s">
        <v>351</v>
      </c>
      <c r="E19" s="272">
        <v>64724</v>
      </c>
      <c r="F19" s="270">
        <v>64724</v>
      </c>
      <c r="G19" s="259">
        <f>F19/E19*100</f>
        <v>100</v>
      </c>
      <c r="H19" s="259"/>
      <c r="I19" s="267"/>
      <c r="J19" s="259"/>
    </row>
    <row r="20" spans="1:10" s="848" customFormat="1" ht="13.5" customHeight="1">
      <c r="A20" s="851"/>
      <c r="B20" s="851"/>
      <c r="C20" s="408">
        <v>4010</v>
      </c>
      <c r="D20" s="269" t="s">
        <v>106</v>
      </c>
      <c r="E20" s="267"/>
      <c r="F20" s="267"/>
      <c r="G20" s="259"/>
      <c r="H20" s="267">
        <v>40379</v>
      </c>
      <c r="I20" s="267">
        <v>40379</v>
      </c>
      <c r="J20" s="259">
        <f t="shared" ref="J20:J28" si="0">I20/H20*100</f>
        <v>100</v>
      </c>
    </row>
    <row r="21" spans="1:10" s="848" customFormat="1" ht="13.5" customHeight="1">
      <c r="A21" s="847"/>
      <c r="B21" s="847"/>
      <c r="C21" s="404">
        <v>4040</v>
      </c>
      <c r="D21" s="269" t="s">
        <v>107</v>
      </c>
      <c r="E21" s="267"/>
      <c r="F21" s="267"/>
      <c r="G21" s="259"/>
      <c r="H21" s="267">
        <v>2550</v>
      </c>
      <c r="I21" s="267">
        <v>2550</v>
      </c>
      <c r="J21" s="259">
        <f t="shared" si="0"/>
        <v>100</v>
      </c>
    </row>
    <row r="22" spans="1:10" s="848" customFormat="1" ht="13.5" customHeight="1">
      <c r="A22" s="847"/>
      <c r="B22" s="847"/>
      <c r="C22" s="404">
        <v>4110</v>
      </c>
      <c r="D22" s="269" t="s">
        <v>108</v>
      </c>
      <c r="E22" s="267"/>
      <c r="F22" s="267"/>
      <c r="G22" s="259"/>
      <c r="H22" s="267">
        <v>7347</v>
      </c>
      <c r="I22" s="267">
        <v>7347</v>
      </c>
      <c r="J22" s="259">
        <f t="shared" si="0"/>
        <v>100</v>
      </c>
    </row>
    <row r="23" spans="1:10" s="848" customFormat="1" ht="13.5" customHeight="1">
      <c r="A23" s="847"/>
      <c r="B23" s="847"/>
      <c r="C23" s="404">
        <v>4120</v>
      </c>
      <c r="D23" s="269" t="s">
        <v>109</v>
      </c>
      <c r="E23" s="267"/>
      <c r="F23" s="267"/>
      <c r="G23" s="259"/>
      <c r="H23" s="267">
        <v>1052</v>
      </c>
      <c r="I23" s="267">
        <v>1052</v>
      </c>
      <c r="J23" s="259">
        <f t="shared" si="0"/>
        <v>100</v>
      </c>
    </row>
    <row r="24" spans="1:10" s="848" customFormat="1" ht="13.5" customHeight="1">
      <c r="A24" s="851"/>
      <c r="B24" s="851"/>
      <c r="C24" s="436">
        <v>4170</v>
      </c>
      <c r="D24" s="233" t="s">
        <v>113</v>
      </c>
      <c r="E24" s="267"/>
      <c r="F24" s="267"/>
      <c r="G24" s="259"/>
      <c r="H24" s="267">
        <v>750</v>
      </c>
      <c r="I24" s="267">
        <v>750</v>
      </c>
      <c r="J24" s="259">
        <f t="shared" ref="J24" si="1">I24/H24*100</f>
        <v>100</v>
      </c>
    </row>
    <row r="25" spans="1:10" s="848" customFormat="1" ht="13.5" customHeight="1">
      <c r="A25" s="847"/>
      <c r="B25" s="847"/>
      <c r="C25" s="404">
        <v>4210</v>
      </c>
      <c r="D25" s="269" t="s">
        <v>103</v>
      </c>
      <c r="E25" s="267"/>
      <c r="F25" s="267"/>
      <c r="G25" s="259"/>
      <c r="H25" s="267">
        <v>3145</v>
      </c>
      <c r="I25" s="267">
        <v>3145</v>
      </c>
      <c r="J25" s="259">
        <f t="shared" si="0"/>
        <v>100</v>
      </c>
    </row>
    <row r="26" spans="1:10" s="848" customFormat="1" ht="13.5" customHeight="1">
      <c r="A26" s="847"/>
      <c r="B26" s="847"/>
      <c r="C26" s="404">
        <v>4300</v>
      </c>
      <c r="D26" s="269" t="s">
        <v>104</v>
      </c>
      <c r="E26" s="267"/>
      <c r="F26" s="267"/>
      <c r="G26" s="259"/>
      <c r="H26" s="267">
        <v>6865</v>
      </c>
      <c r="I26" s="267">
        <v>6865</v>
      </c>
      <c r="J26" s="259">
        <f t="shared" si="0"/>
        <v>100</v>
      </c>
    </row>
    <row r="27" spans="1:10" s="848" customFormat="1" ht="13.5" customHeight="1">
      <c r="A27" s="847"/>
      <c r="B27" s="847"/>
      <c r="C27" s="404">
        <v>4410</v>
      </c>
      <c r="D27" s="269" t="s">
        <v>110</v>
      </c>
      <c r="E27" s="267"/>
      <c r="F27" s="267"/>
      <c r="G27" s="259"/>
      <c r="H27" s="267">
        <v>1193</v>
      </c>
      <c r="I27" s="267">
        <v>1193</v>
      </c>
      <c r="J27" s="259">
        <f t="shared" si="0"/>
        <v>100</v>
      </c>
    </row>
    <row r="28" spans="1:10" s="848" customFormat="1" ht="19.2" customHeight="1">
      <c r="A28" s="847"/>
      <c r="B28" s="847"/>
      <c r="C28" s="681">
        <v>4700</v>
      </c>
      <c r="D28" s="377" t="s">
        <v>111</v>
      </c>
      <c r="E28" s="267"/>
      <c r="F28" s="267"/>
      <c r="G28" s="259"/>
      <c r="H28" s="267">
        <v>1443</v>
      </c>
      <c r="I28" s="267">
        <v>1443</v>
      </c>
      <c r="J28" s="259">
        <f t="shared" si="0"/>
        <v>100</v>
      </c>
    </row>
    <row r="29" spans="1:10" s="848" customFormat="1" ht="30.6" customHeight="1">
      <c r="A29" s="679">
        <v>751</v>
      </c>
      <c r="B29" s="852"/>
      <c r="C29" s="847"/>
      <c r="D29" s="682" t="s">
        <v>29</v>
      </c>
      <c r="E29" s="683">
        <f>E30</f>
        <v>6049</v>
      </c>
      <c r="F29" s="683">
        <f>F30</f>
        <v>6049</v>
      </c>
      <c r="G29" s="256">
        <f>F29/E29*100</f>
        <v>100</v>
      </c>
      <c r="H29" s="683">
        <f>H30</f>
        <v>6049</v>
      </c>
      <c r="I29" s="683">
        <f>I30</f>
        <v>6049</v>
      </c>
      <c r="J29" s="256">
        <f>I29/H29*100</f>
        <v>100</v>
      </c>
    </row>
    <row r="30" spans="1:10" s="848" customFormat="1" ht="20.399999999999999">
      <c r="A30" s="410"/>
      <c r="B30" s="402">
        <v>75101</v>
      </c>
      <c r="C30" s="853"/>
      <c r="D30" s="280" t="s">
        <v>30</v>
      </c>
      <c r="E30" s="272">
        <f>E31</f>
        <v>6049</v>
      </c>
      <c r="F30" s="272">
        <f>F31</f>
        <v>6049</v>
      </c>
      <c r="G30" s="259">
        <f>F30/E30*100</f>
        <v>100</v>
      </c>
      <c r="H30" s="270">
        <f>H32+H33</f>
        <v>6049</v>
      </c>
      <c r="I30" s="270">
        <f>I32+I33</f>
        <v>6049</v>
      </c>
      <c r="J30" s="259">
        <f>I30/H30*100</f>
        <v>100</v>
      </c>
    </row>
    <row r="31" spans="1:10" s="848" customFormat="1" ht="52.2" customHeight="1">
      <c r="A31" s="410"/>
      <c r="B31" s="402"/>
      <c r="C31" s="409">
        <v>2010</v>
      </c>
      <c r="D31" s="280" t="s">
        <v>351</v>
      </c>
      <c r="E31" s="272">
        <v>6049</v>
      </c>
      <c r="F31" s="272">
        <v>6049</v>
      </c>
      <c r="G31" s="259">
        <f>F31/E31*100</f>
        <v>100</v>
      </c>
      <c r="H31" s="270"/>
      <c r="I31" s="272"/>
      <c r="J31" s="259"/>
    </row>
    <row r="32" spans="1:10" s="848" customFormat="1" ht="13.5" customHeight="1">
      <c r="A32" s="847"/>
      <c r="B32" s="847"/>
      <c r="C32" s="404">
        <v>4210</v>
      </c>
      <c r="D32" s="269" t="s">
        <v>103</v>
      </c>
      <c r="E32" s="267"/>
      <c r="F32" s="267"/>
      <c r="G32" s="259"/>
      <c r="H32" s="267">
        <v>4504</v>
      </c>
      <c r="I32" s="267">
        <v>4504</v>
      </c>
      <c r="J32" s="275">
        <f>I32/H32*100</f>
        <v>100</v>
      </c>
    </row>
    <row r="33" spans="1:10" s="848" customFormat="1" ht="13.5" customHeight="1">
      <c r="A33" s="847"/>
      <c r="B33" s="847"/>
      <c r="C33" s="404">
        <v>4300</v>
      </c>
      <c r="D33" s="269" t="s">
        <v>104</v>
      </c>
      <c r="E33" s="267"/>
      <c r="F33" s="267"/>
      <c r="G33" s="264"/>
      <c r="H33" s="272">
        <v>1545</v>
      </c>
      <c r="I33" s="261">
        <v>1545</v>
      </c>
      <c r="J33" s="684">
        <f>I33/H33*100</f>
        <v>100</v>
      </c>
    </row>
    <row r="34" spans="1:10" s="848" customFormat="1" ht="13.2" customHeight="1">
      <c r="A34" s="410">
        <v>801</v>
      </c>
      <c r="B34" s="847"/>
      <c r="C34" s="847"/>
      <c r="D34" s="685" t="s">
        <v>48</v>
      </c>
      <c r="E34" s="255">
        <f>E35+E39</f>
        <v>53003</v>
      </c>
      <c r="F34" s="255">
        <f>F35+F39</f>
        <v>50211.490000000005</v>
      </c>
      <c r="G34" s="686">
        <f>F34/E34*100</f>
        <v>94.733298115201038</v>
      </c>
      <c r="H34" s="255">
        <f>H35+H39</f>
        <v>53003</v>
      </c>
      <c r="I34" s="255">
        <f>I35+I39</f>
        <v>44294.06</v>
      </c>
      <c r="J34" s="686">
        <f>I34/H34*100</f>
        <v>83.568967794275792</v>
      </c>
    </row>
    <row r="35" spans="1:10" s="848" customFormat="1" ht="13.2" customHeight="1">
      <c r="A35" s="410"/>
      <c r="B35" s="400">
        <v>80101</v>
      </c>
      <c r="C35" s="853"/>
      <c r="D35" s="377" t="s">
        <v>49</v>
      </c>
      <c r="E35" s="687">
        <f>SUM(E36:E36)</f>
        <v>27178</v>
      </c>
      <c r="F35" s="687">
        <f>SUM(F36)</f>
        <v>26685.33</v>
      </c>
      <c r="G35" s="279">
        <f>F35/E35*100</f>
        <v>98.187247038045484</v>
      </c>
      <c r="H35" s="688">
        <f>SUM(H36:H38)</f>
        <v>27178</v>
      </c>
      <c r="I35" s="688">
        <f>SUM(I36:I38)</f>
        <v>20767.899999999998</v>
      </c>
      <c r="J35" s="275">
        <f>I35/H35*100</f>
        <v>76.414379277356687</v>
      </c>
    </row>
    <row r="36" spans="1:10" s="848" customFormat="1" ht="52.2" customHeight="1">
      <c r="A36" s="410"/>
      <c r="B36" s="400"/>
      <c r="C36" s="690">
        <v>2010</v>
      </c>
      <c r="D36" s="280" t="s">
        <v>351</v>
      </c>
      <c r="E36" s="691">
        <v>27178</v>
      </c>
      <c r="F36" s="691">
        <v>26685.33</v>
      </c>
      <c r="G36" s="259">
        <f>F36/E36*100</f>
        <v>98.187247038045484</v>
      </c>
      <c r="H36" s="261"/>
      <c r="I36" s="696"/>
      <c r="J36" s="684"/>
    </row>
    <row r="37" spans="1:10" s="848" customFormat="1" ht="13.5" customHeight="1">
      <c r="A37" s="847"/>
      <c r="B37" s="847"/>
      <c r="C37" s="404">
        <v>4210</v>
      </c>
      <c r="D37" s="269" t="s">
        <v>103</v>
      </c>
      <c r="E37" s="267"/>
      <c r="F37" s="267"/>
      <c r="G37" s="259"/>
      <c r="H37" s="267">
        <v>269.23</v>
      </c>
      <c r="I37" s="267">
        <v>205.62</v>
      </c>
      <c r="J37" s="275">
        <f>I37/H37*100</f>
        <v>76.3733610667459</v>
      </c>
    </row>
    <row r="38" spans="1:10" s="848" customFormat="1">
      <c r="A38" s="847"/>
      <c r="B38" s="847"/>
      <c r="C38" s="404">
        <v>4240</v>
      </c>
      <c r="D38" s="103" t="s">
        <v>297</v>
      </c>
      <c r="E38" s="261"/>
      <c r="F38" s="261"/>
      <c r="G38" s="275"/>
      <c r="H38" s="691">
        <v>26908.77</v>
      </c>
      <c r="I38" s="261">
        <v>20562.28</v>
      </c>
      <c r="J38" s="275">
        <f>I38/H38*100</f>
        <v>76.414789676376884</v>
      </c>
    </row>
    <row r="39" spans="1:10" s="848" customFormat="1" ht="15" customHeight="1">
      <c r="A39" s="410"/>
      <c r="B39" s="400">
        <v>80110</v>
      </c>
      <c r="C39" s="853"/>
      <c r="D39" s="377" t="s">
        <v>222</v>
      </c>
      <c r="E39" s="687">
        <f>SUM(E40:E40)</f>
        <v>25825</v>
      </c>
      <c r="F39" s="687">
        <f>SUM(F40)</f>
        <v>23526.16</v>
      </c>
      <c r="G39" s="279">
        <f>F39/E39*100</f>
        <v>91.098393030009689</v>
      </c>
      <c r="H39" s="688">
        <f>SUM(H40:H42)</f>
        <v>25825</v>
      </c>
      <c r="I39" s="688">
        <f>SUM(I40:I42)</f>
        <v>23526.16</v>
      </c>
      <c r="J39" s="883">
        <f>I39/H39*100</f>
        <v>91.098393030009689</v>
      </c>
    </row>
    <row r="40" spans="1:10" s="848" customFormat="1" ht="52.2" customHeight="1">
      <c r="A40" s="410"/>
      <c r="B40" s="400"/>
      <c r="C40" s="690">
        <v>2010</v>
      </c>
      <c r="D40" s="280" t="s">
        <v>351</v>
      </c>
      <c r="E40" s="691">
        <v>25825</v>
      </c>
      <c r="F40" s="691">
        <v>23526.16</v>
      </c>
      <c r="G40" s="259">
        <f>F40/E40*100</f>
        <v>91.098393030009689</v>
      </c>
      <c r="H40" s="261"/>
      <c r="I40" s="261"/>
      <c r="J40" s="684"/>
    </row>
    <row r="41" spans="1:10" s="848" customFormat="1" ht="13.5" customHeight="1">
      <c r="A41" s="850"/>
      <c r="B41" s="850"/>
      <c r="C41" s="409">
        <v>4210</v>
      </c>
      <c r="D41" s="280" t="s">
        <v>103</v>
      </c>
      <c r="E41" s="272"/>
      <c r="F41" s="272"/>
      <c r="G41" s="264"/>
      <c r="H41" s="272">
        <v>255.67</v>
      </c>
      <c r="I41" s="272">
        <v>232.93</v>
      </c>
      <c r="J41" s="697">
        <f>I41/H41*100</f>
        <v>91.105722220049287</v>
      </c>
    </row>
    <row r="42" spans="1:10" s="848" customFormat="1">
      <c r="A42" s="847"/>
      <c r="B42" s="847"/>
      <c r="C42" s="407">
        <v>4240</v>
      </c>
      <c r="D42" s="103" t="s">
        <v>297</v>
      </c>
      <c r="E42" s="261"/>
      <c r="F42" s="261"/>
      <c r="G42" s="275"/>
      <c r="H42" s="261">
        <v>25569.33</v>
      </c>
      <c r="I42" s="261">
        <v>23293.23</v>
      </c>
      <c r="J42" s="275">
        <f>I42/H42*100</f>
        <v>91.098319744787986</v>
      </c>
    </row>
    <row r="43" spans="1:10" s="848" customFormat="1" ht="15" customHeight="1">
      <c r="A43" s="410">
        <v>852</v>
      </c>
      <c r="B43" s="847"/>
      <c r="C43" s="847"/>
      <c r="D43" s="254" t="s">
        <v>55</v>
      </c>
      <c r="E43" s="255">
        <f>E44+E55+E64+E67</f>
        <v>5208520</v>
      </c>
      <c r="F43" s="255">
        <f>F44+F55+F64+F67</f>
        <v>5208030.95</v>
      </c>
      <c r="G43" s="686">
        <f>F43/E43*100</f>
        <v>99.990610576516943</v>
      </c>
      <c r="H43" s="255">
        <f>H44+H55+H64+H67</f>
        <v>5208520</v>
      </c>
      <c r="I43" s="255">
        <f>I44+I55+I64+I67</f>
        <v>5208030.95</v>
      </c>
      <c r="J43" s="686">
        <f>I43/H43*100</f>
        <v>99.990610576516943</v>
      </c>
    </row>
    <row r="44" spans="1:10" s="848" customFormat="1">
      <c r="A44" s="410"/>
      <c r="B44" s="402">
        <v>85211</v>
      </c>
      <c r="C44" s="847"/>
      <c r="D44" s="854" t="s">
        <v>293</v>
      </c>
      <c r="E44" s="261">
        <f>SUM(E45:E54)</f>
        <v>3469933</v>
      </c>
      <c r="F44" s="261">
        <f>SUM(F45:F54)</f>
        <v>3469739.56</v>
      </c>
      <c r="G44" s="275">
        <f>F44/E44*100</f>
        <v>99.994425252591341</v>
      </c>
      <c r="H44" s="261">
        <f>SUM(H45:H54)</f>
        <v>3469933</v>
      </c>
      <c r="I44" s="261">
        <f>SUM(I45:I54)</f>
        <v>3469739.56</v>
      </c>
      <c r="J44" s="275">
        <f>I44/H44*100</f>
        <v>99.994425252591341</v>
      </c>
    </row>
    <row r="45" spans="1:10" s="848" customFormat="1" ht="71.400000000000006">
      <c r="A45" s="410"/>
      <c r="B45" s="402"/>
      <c r="C45" s="407">
        <v>2060</v>
      </c>
      <c r="D45" s="855" t="s">
        <v>294</v>
      </c>
      <c r="E45" s="261">
        <v>3469933</v>
      </c>
      <c r="F45" s="261">
        <v>3469739.56</v>
      </c>
      <c r="G45" s="275">
        <f>F45/E45*100</f>
        <v>99.994425252591341</v>
      </c>
      <c r="H45" s="261"/>
      <c r="I45" s="261"/>
      <c r="J45" s="275"/>
    </row>
    <row r="46" spans="1:10" s="848" customFormat="1" ht="13.5" customHeight="1">
      <c r="A46" s="851"/>
      <c r="B46" s="851"/>
      <c r="C46" s="701">
        <v>3110</v>
      </c>
      <c r="D46" s="866" t="s">
        <v>114</v>
      </c>
      <c r="E46" s="694"/>
      <c r="F46" s="694"/>
      <c r="G46" s="279"/>
      <c r="H46" s="694">
        <v>3406520</v>
      </c>
      <c r="I46" s="694">
        <v>3406512.8</v>
      </c>
      <c r="J46" s="279">
        <f t="shared" ref="J46:J54" si="2">I46/H46*100</f>
        <v>99.999788640606837</v>
      </c>
    </row>
    <row r="47" spans="1:10" s="848" customFormat="1" ht="13.5" customHeight="1">
      <c r="A47" s="851"/>
      <c r="B47" s="851"/>
      <c r="C47" s="408">
        <v>4010</v>
      </c>
      <c r="D47" s="277" t="s">
        <v>106</v>
      </c>
      <c r="E47" s="260"/>
      <c r="F47" s="260"/>
      <c r="G47" s="259"/>
      <c r="H47" s="260">
        <v>33550</v>
      </c>
      <c r="I47" s="260">
        <v>33393.15</v>
      </c>
      <c r="J47" s="259">
        <f t="shared" si="2"/>
        <v>99.532488822652766</v>
      </c>
    </row>
    <row r="48" spans="1:10" s="848" customFormat="1" ht="13.5" customHeight="1">
      <c r="A48" s="847"/>
      <c r="B48" s="847"/>
      <c r="C48" s="404">
        <v>4110</v>
      </c>
      <c r="D48" s="269" t="s">
        <v>108</v>
      </c>
      <c r="E48" s="267"/>
      <c r="F48" s="267"/>
      <c r="G48" s="259"/>
      <c r="H48" s="267">
        <v>5557</v>
      </c>
      <c r="I48" s="267">
        <v>5548.95</v>
      </c>
      <c r="J48" s="259">
        <f t="shared" si="2"/>
        <v>99.855137664207305</v>
      </c>
    </row>
    <row r="49" spans="1:10" s="848" customFormat="1" ht="13.5" customHeight="1">
      <c r="A49" s="850"/>
      <c r="B49" s="850"/>
      <c r="C49" s="409">
        <v>4120</v>
      </c>
      <c r="D49" s="280" t="s">
        <v>109</v>
      </c>
      <c r="E49" s="272"/>
      <c r="F49" s="272"/>
      <c r="G49" s="264"/>
      <c r="H49" s="272">
        <v>643</v>
      </c>
      <c r="I49" s="272">
        <v>638.12</v>
      </c>
      <c r="J49" s="259">
        <f t="shared" si="2"/>
        <v>99.241057542768274</v>
      </c>
    </row>
    <row r="50" spans="1:10" s="848" customFormat="1" ht="13.5" customHeight="1">
      <c r="A50" s="847"/>
      <c r="B50" s="847"/>
      <c r="C50" s="404">
        <v>4210</v>
      </c>
      <c r="D50" s="269" t="s">
        <v>103</v>
      </c>
      <c r="E50" s="267"/>
      <c r="F50" s="267"/>
      <c r="G50" s="259"/>
      <c r="H50" s="267">
        <v>12349</v>
      </c>
      <c r="I50" s="267">
        <v>12341.4</v>
      </c>
      <c r="J50" s="259">
        <f t="shared" si="2"/>
        <v>99.938456555186647</v>
      </c>
    </row>
    <row r="51" spans="1:10" s="848" customFormat="1" ht="13.5" customHeight="1">
      <c r="A51" s="847"/>
      <c r="B51" s="847"/>
      <c r="C51" s="436">
        <v>4270</v>
      </c>
      <c r="D51" s="233" t="s">
        <v>195</v>
      </c>
      <c r="E51" s="267"/>
      <c r="F51" s="267"/>
      <c r="G51" s="259"/>
      <c r="H51" s="267">
        <v>3630</v>
      </c>
      <c r="I51" s="267">
        <v>3628.5</v>
      </c>
      <c r="J51" s="259">
        <f t="shared" si="2"/>
        <v>99.95867768595042</v>
      </c>
    </row>
    <row r="52" spans="1:10" s="848" customFormat="1" ht="13.5" customHeight="1">
      <c r="A52" s="847"/>
      <c r="B52" s="847"/>
      <c r="C52" s="404">
        <v>4300</v>
      </c>
      <c r="D52" s="269" t="s">
        <v>104</v>
      </c>
      <c r="E52" s="267"/>
      <c r="F52" s="267"/>
      <c r="G52" s="259"/>
      <c r="H52" s="267">
        <v>5500</v>
      </c>
      <c r="I52" s="267">
        <v>5492.64</v>
      </c>
      <c r="J52" s="259">
        <f t="shared" ref="J52" si="3">I52/H52*100</f>
        <v>99.866181818181815</v>
      </c>
    </row>
    <row r="53" spans="1:10" s="848" customFormat="1" ht="20.399999999999999">
      <c r="A53" s="847"/>
      <c r="B53" s="847"/>
      <c r="C53" s="436">
        <v>4440</v>
      </c>
      <c r="D53" s="233" t="s">
        <v>116</v>
      </c>
      <c r="E53" s="267"/>
      <c r="F53" s="267"/>
      <c r="G53" s="259"/>
      <c r="H53" s="267">
        <v>684</v>
      </c>
      <c r="I53" s="267">
        <v>684</v>
      </c>
      <c r="J53" s="259">
        <f t="shared" si="2"/>
        <v>100</v>
      </c>
    </row>
    <row r="54" spans="1:10" s="848" customFormat="1" ht="19.2" customHeight="1">
      <c r="A54" s="847"/>
      <c r="B54" s="847"/>
      <c r="C54" s="681">
        <v>4700</v>
      </c>
      <c r="D54" s="377" t="s">
        <v>111</v>
      </c>
      <c r="E54" s="267"/>
      <c r="F54" s="267"/>
      <c r="G54" s="259"/>
      <c r="H54" s="267">
        <v>1500</v>
      </c>
      <c r="I54" s="267">
        <v>1500</v>
      </c>
      <c r="J54" s="259">
        <f t="shared" si="2"/>
        <v>100</v>
      </c>
    </row>
    <row r="55" spans="1:10" s="848" customFormat="1" ht="40.799999999999997">
      <c r="A55" s="410"/>
      <c r="B55" s="402">
        <v>85212</v>
      </c>
      <c r="C55" s="847"/>
      <c r="D55" s="276" t="s">
        <v>57</v>
      </c>
      <c r="E55" s="261">
        <f>SUM(E56:E63)</f>
        <v>1729769</v>
      </c>
      <c r="F55" s="261">
        <f>SUM(F56:F63)</f>
        <v>1729581.76</v>
      </c>
      <c r="G55" s="275">
        <f>F55/E55*100</f>
        <v>99.989175433251489</v>
      </c>
      <c r="H55" s="261">
        <f>SUM(H56:H63)</f>
        <v>1729769</v>
      </c>
      <c r="I55" s="261">
        <f>SUM(I57:I63)</f>
        <v>1729581.7599999998</v>
      </c>
      <c r="J55" s="689">
        <f>I55/H55*100</f>
        <v>99.989175433251475</v>
      </c>
    </row>
    <row r="56" spans="1:10" s="848" customFormat="1" ht="52.2" customHeight="1">
      <c r="A56" s="399"/>
      <c r="B56" s="400"/>
      <c r="C56" s="701">
        <v>2010</v>
      </c>
      <c r="D56" s="280" t="s">
        <v>351</v>
      </c>
      <c r="E56" s="702">
        <v>1729769</v>
      </c>
      <c r="F56" s="688">
        <v>1729581.76</v>
      </c>
      <c r="G56" s="279">
        <f>F56/E56*100</f>
        <v>99.989175433251489</v>
      </c>
      <c r="H56" s="688"/>
      <c r="I56" s="688"/>
      <c r="J56" s="262"/>
    </row>
    <row r="57" spans="1:10" s="848" customFormat="1" ht="13.5" customHeight="1">
      <c r="A57" s="847"/>
      <c r="B57" s="847"/>
      <c r="C57" s="690">
        <v>3110</v>
      </c>
      <c r="D57" s="677" t="s">
        <v>114</v>
      </c>
      <c r="E57" s="678"/>
      <c r="F57" s="694"/>
      <c r="G57" s="259"/>
      <c r="H57" s="694">
        <v>1636740</v>
      </c>
      <c r="I57" s="694">
        <v>1636555.13</v>
      </c>
      <c r="J57" s="259">
        <f t="shared" ref="J57:J63" si="4">I57/H57*100</f>
        <v>99.988704986741922</v>
      </c>
    </row>
    <row r="58" spans="1:10" s="848" customFormat="1" ht="13.5" customHeight="1">
      <c r="A58" s="851"/>
      <c r="B58" s="851"/>
      <c r="C58" s="408">
        <v>4010</v>
      </c>
      <c r="D58" s="277" t="s">
        <v>106</v>
      </c>
      <c r="E58" s="260"/>
      <c r="F58" s="260"/>
      <c r="G58" s="259"/>
      <c r="H58" s="260">
        <v>32340</v>
      </c>
      <c r="I58" s="260">
        <v>32340</v>
      </c>
      <c r="J58" s="259">
        <f t="shared" si="4"/>
        <v>100</v>
      </c>
    </row>
    <row r="59" spans="1:10" s="848" customFormat="1" ht="13.5" customHeight="1">
      <c r="A59" s="847"/>
      <c r="B59" s="847"/>
      <c r="C59" s="404">
        <v>4040</v>
      </c>
      <c r="D59" s="269" t="s">
        <v>115</v>
      </c>
      <c r="E59" s="267"/>
      <c r="F59" s="267"/>
      <c r="G59" s="259"/>
      <c r="H59" s="267">
        <v>3000</v>
      </c>
      <c r="I59" s="267">
        <v>3000</v>
      </c>
      <c r="J59" s="259">
        <f t="shared" si="4"/>
        <v>100</v>
      </c>
    </row>
    <row r="60" spans="1:10" s="848" customFormat="1" ht="13.5" customHeight="1">
      <c r="A60" s="847"/>
      <c r="B60" s="847"/>
      <c r="C60" s="404">
        <v>4110</v>
      </c>
      <c r="D60" s="269" t="s">
        <v>108</v>
      </c>
      <c r="E60" s="267"/>
      <c r="F60" s="267"/>
      <c r="G60" s="259"/>
      <c r="H60" s="267">
        <v>53630</v>
      </c>
      <c r="I60" s="267">
        <v>53628.03</v>
      </c>
      <c r="J60" s="259">
        <f t="shared" si="4"/>
        <v>99.996326682826776</v>
      </c>
    </row>
    <row r="61" spans="1:10" s="848" customFormat="1" ht="13.5" customHeight="1">
      <c r="A61" s="847"/>
      <c r="B61" s="847"/>
      <c r="C61" s="404">
        <v>4120</v>
      </c>
      <c r="D61" s="269" t="s">
        <v>109</v>
      </c>
      <c r="E61" s="267"/>
      <c r="F61" s="267"/>
      <c r="G61" s="259"/>
      <c r="H61" s="267">
        <v>965</v>
      </c>
      <c r="I61" s="267">
        <v>964.67</v>
      </c>
      <c r="J61" s="259">
        <f t="shared" si="4"/>
        <v>99.965803108808288</v>
      </c>
    </row>
    <row r="62" spans="1:10" s="848" customFormat="1" ht="13.5" customHeight="1">
      <c r="A62" s="847"/>
      <c r="B62" s="847"/>
      <c r="C62" s="404">
        <v>4300</v>
      </c>
      <c r="D62" s="269" t="s">
        <v>104</v>
      </c>
      <c r="E62" s="267"/>
      <c r="F62" s="267"/>
      <c r="G62" s="259"/>
      <c r="H62" s="267">
        <v>2000</v>
      </c>
      <c r="I62" s="267">
        <v>2000</v>
      </c>
      <c r="J62" s="259">
        <f t="shared" si="4"/>
        <v>100</v>
      </c>
    </row>
    <row r="63" spans="1:10" s="848" customFormat="1" ht="20.399999999999999" customHeight="1">
      <c r="A63" s="847"/>
      <c r="B63" s="847"/>
      <c r="C63" s="409">
        <v>4440</v>
      </c>
      <c r="D63" s="280" t="s">
        <v>116</v>
      </c>
      <c r="E63" s="272"/>
      <c r="F63" s="272"/>
      <c r="G63" s="259"/>
      <c r="H63" s="272">
        <v>1094</v>
      </c>
      <c r="I63" s="272">
        <v>1093.93</v>
      </c>
      <c r="J63" s="259">
        <f t="shared" si="4"/>
        <v>99.993601462522861</v>
      </c>
    </row>
    <row r="64" spans="1:10" s="848" customFormat="1" ht="51" customHeight="1">
      <c r="A64" s="847"/>
      <c r="B64" s="402">
        <v>85213</v>
      </c>
      <c r="C64" s="847"/>
      <c r="D64" s="274" t="s">
        <v>60</v>
      </c>
      <c r="E64" s="261">
        <f>E65</f>
        <v>8495</v>
      </c>
      <c r="F64" s="261">
        <f>F65</f>
        <v>8396.07</v>
      </c>
      <c r="G64" s="275">
        <f>F64/E64*100</f>
        <v>98.835432607416124</v>
      </c>
      <c r="H64" s="261">
        <f>H66</f>
        <v>8495</v>
      </c>
      <c r="I64" s="261">
        <f>I66</f>
        <v>8396.07</v>
      </c>
      <c r="J64" s="275">
        <f>I64/H64*100</f>
        <v>98.835432607416124</v>
      </c>
    </row>
    <row r="65" spans="1:10" s="848" customFormat="1" ht="52.2" customHeight="1">
      <c r="A65" s="847"/>
      <c r="B65" s="402"/>
      <c r="C65" s="840">
        <v>2010</v>
      </c>
      <c r="D65" s="276" t="s">
        <v>351</v>
      </c>
      <c r="E65" s="841">
        <v>8495</v>
      </c>
      <c r="F65" s="261">
        <v>8396.07</v>
      </c>
      <c r="G65" s="275">
        <f>F65/E65*100</f>
        <v>98.835432607416124</v>
      </c>
      <c r="H65" s="261"/>
      <c r="I65" s="261"/>
      <c r="J65" s="275"/>
    </row>
    <row r="66" spans="1:10" s="848" customFormat="1">
      <c r="A66" s="851"/>
      <c r="B66" s="851"/>
      <c r="C66" s="411">
        <v>4130</v>
      </c>
      <c r="D66" s="276" t="s">
        <v>117</v>
      </c>
      <c r="E66" s="856"/>
      <c r="F66" s="258"/>
      <c r="G66" s="279"/>
      <c r="H66" s="258">
        <v>8495</v>
      </c>
      <c r="I66" s="258">
        <v>8396.07</v>
      </c>
      <c r="J66" s="279">
        <f>I66/H66*100</f>
        <v>98.835432607416124</v>
      </c>
    </row>
    <row r="67" spans="1:10" s="848" customFormat="1" ht="15" customHeight="1">
      <c r="A67" s="847"/>
      <c r="B67" s="402">
        <v>85295</v>
      </c>
      <c r="C67" s="857"/>
      <c r="D67" s="277" t="s">
        <v>16</v>
      </c>
      <c r="E67" s="267">
        <f>E68</f>
        <v>323</v>
      </c>
      <c r="F67" s="267">
        <f>F68</f>
        <v>313.56</v>
      </c>
      <c r="G67" s="259">
        <f>F67/E67*100</f>
        <v>97.077399380804948</v>
      </c>
      <c r="H67" s="261">
        <f>+H69</f>
        <v>323</v>
      </c>
      <c r="I67" s="261">
        <f>+I69</f>
        <v>313.56</v>
      </c>
      <c r="J67" s="279">
        <f>I67/H67*100</f>
        <v>97.077399380804948</v>
      </c>
    </row>
    <row r="68" spans="1:10" s="848" customFormat="1" ht="52.2" customHeight="1">
      <c r="A68" s="850"/>
      <c r="B68" s="405"/>
      <c r="C68" s="695">
        <v>2010</v>
      </c>
      <c r="D68" s="280" t="s">
        <v>351</v>
      </c>
      <c r="E68" s="263">
        <v>323</v>
      </c>
      <c r="F68" s="285">
        <v>313.56</v>
      </c>
      <c r="G68" s="264">
        <f>F68/E68*100</f>
        <v>97.077399380804948</v>
      </c>
      <c r="H68" s="285"/>
      <c r="I68" s="696"/>
      <c r="J68" s="697"/>
    </row>
    <row r="69" spans="1:10" s="848" customFormat="1" ht="15" customHeight="1">
      <c r="A69" s="847"/>
      <c r="B69" s="847"/>
      <c r="C69" s="407">
        <v>4210</v>
      </c>
      <c r="D69" s="276" t="s">
        <v>103</v>
      </c>
      <c r="E69" s="696"/>
      <c r="F69" s="696"/>
      <c r="G69" s="697"/>
      <c r="H69" s="696">
        <v>323</v>
      </c>
      <c r="I69" s="696">
        <v>313.56</v>
      </c>
      <c r="J69" s="275">
        <f>I69/H69*100</f>
        <v>97.077399380804948</v>
      </c>
    </row>
    <row r="70" spans="1:10" s="242" customFormat="1">
      <c r="A70" s="247"/>
      <c r="B70" s="247"/>
      <c r="C70" s="247"/>
      <c r="D70" s="913" t="s">
        <v>118</v>
      </c>
      <c r="E70" s="234">
        <f>E11+E17+E29+E34+E43</f>
        <v>5480496.3399999999</v>
      </c>
      <c r="F70" s="234">
        <f>F11+F17+F29+F34+F43</f>
        <v>5477215.7800000003</v>
      </c>
      <c r="G70" s="489">
        <f>F70/E70*100</f>
        <v>99.940141188015104</v>
      </c>
      <c r="H70" s="234">
        <f>H11+H17+H29+H34+H43</f>
        <v>5480496.3399999999</v>
      </c>
      <c r="I70" s="234">
        <f>I11+I17+I29+I34+I43</f>
        <v>5471298.3500000006</v>
      </c>
      <c r="J70" s="489">
        <f>I70/H70*100</f>
        <v>99.832168668139303</v>
      </c>
    </row>
    <row r="71" spans="1:10" s="242" customFormat="1">
      <c r="A71" s="247"/>
      <c r="B71" s="247"/>
      <c r="C71" s="247"/>
      <c r="D71" s="235"/>
      <c r="E71" s="703"/>
      <c r="F71" s="703"/>
      <c r="G71" s="698"/>
      <c r="H71" s="703"/>
      <c r="I71" s="703"/>
      <c r="J71" s="249"/>
    </row>
    <row r="72" spans="1:10" s="242" customFormat="1">
      <c r="A72" s="247"/>
      <c r="B72" s="247"/>
      <c r="C72" s="247"/>
      <c r="D72" s="235"/>
      <c r="E72" s="285"/>
      <c r="F72" s="285"/>
      <c r="G72" s="698"/>
      <c r="H72" s="285"/>
      <c r="I72" s="285"/>
      <c r="J72" s="249"/>
    </row>
    <row r="73" spans="1:10" s="242" customFormat="1">
      <c r="A73" s="247"/>
      <c r="B73" s="247"/>
      <c r="C73" s="247"/>
      <c r="D73" s="235"/>
      <c r="E73" s="236"/>
      <c r="F73" s="236"/>
      <c r="G73" s="236"/>
      <c r="H73" s="236"/>
      <c r="I73" s="236"/>
      <c r="J73" s="249"/>
    </row>
    <row r="74" spans="1:10" s="242" customFormat="1">
      <c r="A74" s="247"/>
      <c r="B74" s="247"/>
      <c r="C74" s="247"/>
      <c r="D74" s="235"/>
      <c r="E74" s="703"/>
      <c r="F74" s="703"/>
      <c r="G74" s="236"/>
      <c r="H74" s="703"/>
      <c r="I74" s="703"/>
      <c r="J74" s="249"/>
    </row>
    <row r="75" spans="1:10" s="242" customFormat="1">
      <c r="A75" s="247"/>
      <c r="B75" s="247"/>
      <c r="C75" s="247"/>
      <c r="D75" s="235"/>
      <c r="E75" s="236"/>
      <c r="F75" s="236"/>
      <c r="G75" s="236"/>
      <c r="H75" s="236"/>
      <c r="I75" s="236"/>
      <c r="J75" s="249"/>
    </row>
    <row r="76" spans="1:10" s="242" customFormat="1">
      <c r="A76" s="247"/>
      <c r="B76" s="247"/>
      <c r="C76" s="247"/>
      <c r="D76" s="235"/>
      <c r="E76" s="236"/>
      <c r="F76" s="236"/>
      <c r="G76" s="236"/>
      <c r="H76" s="248"/>
      <c r="I76" s="236"/>
      <c r="J76" s="249"/>
    </row>
    <row r="77" spans="1:10" s="242" customFormat="1">
      <c r="A77" s="247"/>
      <c r="B77" s="247"/>
      <c r="C77" s="247"/>
      <c r="D77" s="235"/>
      <c r="E77" s="236"/>
      <c r="F77" s="236"/>
      <c r="G77" s="236"/>
      <c r="H77" s="248"/>
      <c r="I77" s="236"/>
      <c r="J77" s="249"/>
    </row>
    <row r="78" spans="1:10" s="242" customFormat="1">
      <c r="A78" s="247"/>
      <c r="B78" s="247"/>
      <c r="C78" s="247"/>
      <c r="D78" s="235"/>
      <c r="E78" s="236"/>
      <c r="F78" s="236"/>
      <c r="G78" s="236"/>
      <c r="H78" s="248"/>
      <c r="I78" s="236"/>
      <c r="J78" s="249"/>
    </row>
    <row r="79" spans="1:10" s="242" customFormat="1">
      <c r="A79" s="247"/>
      <c r="B79" s="247"/>
      <c r="C79" s="247"/>
      <c r="D79" s="235"/>
      <c r="E79" s="236"/>
      <c r="F79" s="236"/>
      <c r="G79" s="236"/>
      <c r="H79" s="248"/>
      <c r="I79" s="236"/>
      <c r="J79" s="249"/>
    </row>
    <row r="80" spans="1:10" s="242" customFormat="1">
      <c r="A80" s="247"/>
      <c r="B80" s="247"/>
      <c r="C80" s="247"/>
      <c r="D80" s="235"/>
      <c r="E80" s="236"/>
      <c r="F80" s="236"/>
      <c r="G80" s="236"/>
      <c r="H80" s="248"/>
      <c r="I80" s="236"/>
      <c r="J80" s="249"/>
    </row>
    <row r="81" spans="1:10" s="242" customFormat="1">
      <c r="A81" s="247"/>
      <c r="B81" s="247"/>
      <c r="C81" s="247"/>
      <c r="D81" s="235"/>
      <c r="E81" s="236"/>
      <c r="F81" s="236"/>
      <c r="G81" s="236"/>
      <c r="H81" s="248"/>
      <c r="I81" s="236"/>
      <c r="J81" s="249"/>
    </row>
    <row r="82" spans="1:10" s="242" customFormat="1" ht="15.75" customHeight="1">
      <c r="A82" s="237"/>
      <c r="B82" s="237"/>
      <c r="C82" s="237"/>
      <c r="D82" s="238"/>
      <c r="E82" s="239"/>
      <c r="F82" s="240"/>
      <c r="G82" s="240"/>
      <c r="H82" s="240"/>
      <c r="I82" s="241" t="str">
        <f>I1</f>
        <v>Tabela</v>
      </c>
      <c r="J82" s="222" t="s">
        <v>120</v>
      </c>
    </row>
    <row r="83" spans="1:10" s="242" customFormat="1" ht="15" customHeight="1">
      <c r="A83" s="237"/>
      <c r="B83" s="237"/>
      <c r="C83" s="1061" t="str">
        <f>C2</f>
        <v xml:space="preserve">Sprawozdanie </v>
      </c>
      <c r="D83" s="1061"/>
      <c r="E83" s="1061"/>
      <c r="F83" s="243"/>
      <c r="G83" s="243"/>
      <c r="H83" s="243"/>
      <c r="I83" s="243"/>
      <c r="J83" s="244"/>
    </row>
    <row r="84" spans="1:10" s="242" customFormat="1" ht="15" customHeight="1">
      <c r="A84" s="245"/>
      <c r="B84" s="245"/>
      <c r="C84" s="1062" t="s">
        <v>387</v>
      </c>
      <c r="D84" s="1062"/>
      <c r="E84" s="1062"/>
      <c r="F84" s="239"/>
      <c r="G84" s="239"/>
      <c r="H84" s="239"/>
      <c r="I84" s="239"/>
      <c r="J84" s="237"/>
    </row>
    <row r="85" spans="1:10" s="242" customFormat="1" ht="15" customHeight="1">
      <c r="A85" s="245"/>
      <c r="B85" s="245"/>
      <c r="C85" s="1062" t="s">
        <v>375</v>
      </c>
      <c r="D85" s="1062"/>
      <c r="E85" s="1062"/>
      <c r="F85" s="239"/>
      <c r="G85" s="239"/>
      <c r="H85" s="239"/>
      <c r="I85" s="239"/>
      <c r="J85" s="237"/>
    </row>
    <row r="86" spans="1:10" s="242" customFormat="1" ht="15" customHeight="1">
      <c r="A86" s="246"/>
      <c r="B86" s="246"/>
      <c r="C86" s="1052" t="str">
        <f>C5</f>
        <v xml:space="preserve">za rok 2016 </v>
      </c>
      <c r="D86" s="1052"/>
      <c r="E86" s="1052"/>
      <c r="F86" s="239"/>
      <c r="G86" s="239"/>
      <c r="H86" s="239"/>
      <c r="I86" s="239"/>
      <c r="J86" s="237"/>
    </row>
    <row r="87" spans="1:10" s="242" customFormat="1">
      <c r="A87" s="247"/>
      <c r="B87" s="247"/>
      <c r="C87" s="247"/>
      <c r="D87" s="235"/>
      <c r="E87" s="236"/>
      <c r="F87" s="236"/>
      <c r="G87" s="236"/>
      <c r="H87" s="248"/>
      <c r="I87" s="236"/>
      <c r="J87" s="249"/>
    </row>
    <row r="88" spans="1:10" s="250" customFormat="1" ht="15" customHeight="1">
      <c r="A88" s="1053" t="s">
        <v>2</v>
      </c>
      <c r="B88" s="1054"/>
      <c r="C88" s="1055"/>
      <c r="D88" s="1056" t="s">
        <v>85</v>
      </c>
      <c r="E88" s="1058" t="s">
        <v>99</v>
      </c>
      <c r="F88" s="1059"/>
      <c r="G88" s="1050" t="s">
        <v>100</v>
      </c>
      <c r="H88" s="1060" t="s">
        <v>90</v>
      </c>
      <c r="I88" s="1060"/>
      <c r="J88" s="1050" t="s">
        <v>101</v>
      </c>
    </row>
    <row r="89" spans="1:10" s="253" customFormat="1">
      <c r="A89" s="251" t="s">
        <v>9</v>
      </c>
      <c r="B89" s="251" t="s">
        <v>10</v>
      </c>
      <c r="C89" s="252" t="s">
        <v>121</v>
      </c>
      <c r="D89" s="1057"/>
      <c r="E89" s="229" t="s">
        <v>102</v>
      </c>
      <c r="F89" s="230" t="s">
        <v>87</v>
      </c>
      <c r="G89" s="1051"/>
      <c r="H89" s="231" t="s">
        <v>102</v>
      </c>
      <c r="I89" s="231" t="s">
        <v>87</v>
      </c>
      <c r="J89" s="1051"/>
    </row>
    <row r="90" spans="1:10" s="253" customFormat="1">
      <c r="A90" s="232">
        <v>1</v>
      </c>
      <c r="B90" s="232">
        <v>2</v>
      </c>
      <c r="C90" s="232">
        <v>3</v>
      </c>
      <c r="D90" s="232">
        <v>4</v>
      </c>
      <c r="E90" s="232">
        <v>5</v>
      </c>
      <c r="F90" s="232">
        <v>6</v>
      </c>
      <c r="G90" s="232">
        <v>7</v>
      </c>
      <c r="H90" s="232">
        <v>8</v>
      </c>
      <c r="I90" s="232">
        <v>9</v>
      </c>
      <c r="J90" s="232">
        <v>10</v>
      </c>
    </row>
    <row r="91" spans="1:10" s="225" customFormat="1" ht="13.95" customHeight="1">
      <c r="A91" s="884">
        <v>758</v>
      </c>
      <c r="B91" s="885"/>
      <c r="C91" s="886"/>
      <c r="D91" s="369" t="s">
        <v>43</v>
      </c>
      <c r="E91" s="255">
        <f>E92</f>
        <v>67734.48</v>
      </c>
      <c r="F91" s="255">
        <f>F92</f>
        <v>67734.38</v>
      </c>
      <c r="G91" s="256">
        <f t="shared" ref="G91:G94" si="5">F91/E91*100</f>
        <v>99.999852364704083</v>
      </c>
      <c r="H91" s="255"/>
      <c r="I91" s="255"/>
      <c r="J91" s="257"/>
    </row>
    <row r="92" spans="1:10" s="225" customFormat="1" ht="13.95" customHeight="1">
      <c r="A92" s="887"/>
      <c r="B92" s="888">
        <v>75814</v>
      </c>
      <c r="C92" s="889"/>
      <c r="D92" s="890" t="s">
        <v>47</v>
      </c>
      <c r="E92" s="258">
        <f>E93+E94</f>
        <v>67734.48</v>
      </c>
      <c r="F92" s="258">
        <f>F93+F94</f>
        <v>67734.38</v>
      </c>
      <c r="G92" s="259">
        <f t="shared" si="5"/>
        <v>99.999852364704083</v>
      </c>
      <c r="H92" s="260"/>
      <c r="I92" s="260"/>
      <c r="J92" s="259"/>
    </row>
    <row r="93" spans="1:10" s="225" customFormat="1" ht="61.2">
      <c r="A93" s="885"/>
      <c r="B93" s="891"/>
      <c r="C93" s="892">
        <v>2030</v>
      </c>
      <c r="D93" s="893" t="s">
        <v>374</v>
      </c>
      <c r="E93" s="116">
        <v>60258.96</v>
      </c>
      <c r="F93" s="116">
        <v>60258.86</v>
      </c>
      <c r="G93" s="262">
        <f t="shared" si="5"/>
        <v>99.999834049575369</v>
      </c>
      <c r="H93" s="263"/>
      <c r="I93" s="264"/>
      <c r="J93" s="259"/>
    </row>
    <row r="94" spans="1:10" s="225" customFormat="1" ht="51">
      <c r="A94" s="885"/>
      <c r="B94" s="891"/>
      <c r="C94" s="894">
        <v>6330</v>
      </c>
      <c r="D94" s="808" t="s">
        <v>357</v>
      </c>
      <c r="E94" s="116">
        <v>7475.52</v>
      </c>
      <c r="F94" s="116">
        <v>7475.52</v>
      </c>
      <c r="G94" s="262">
        <f t="shared" si="5"/>
        <v>100</v>
      </c>
      <c r="H94" s="261"/>
      <c r="I94" s="261"/>
      <c r="J94" s="262"/>
    </row>
    <row r="95" spans="1:10" s="693" customFormat="1" ht="15" customHeight="1">
      <c r="A95" s="842">
        <v>801</v>
      </c>
      <c r="B95" s="668"/>
      <c r="C95" s="843"/>
      <c r="D95" s="844" t="s">
        <v>48</v>
      </c>
      <c r="E95" s="692">
        <f>E96+E101+E106+E111+E116</f>
        <v>381340</v>
      </c>
      <c r="F95" s="692">
        <f>F96+F101+F106+F111+F116</f>
        <v>381340</v>
      </c>
      <c r="G95" s="845">
        <f t="shared" ref="G95:G102" si="6">F95/E95*100</f>
        <v>100</v>
      </c>
      <c r="H95" s="692">
        <f>H96+H101+H106+H111+H116</f>
        <v>381340</v>
      </c>
      <c r="I95" s="692">
        <f>I96+I101+I106+I111+I116</f>
        <v>381340</v>
      </c>
      <c r="J95" s="846">
        <f>I95/H95*100</f>
        <v>100</v>
      </c>
    </row>
    <row r="96" spans="1:10" s="242" customFormat="1" ht="15" customHeight="1">
      <c r="A96" s="410"/>
      <c r="B96" s="402">
        <v>80101</v>
      </c>
      <c r="C96" s="397"/>
      <c r="D96" s="103" t="s">
        <v>49</v>
      </c>
      <c r="E96" s="261">
        <f>SUM(E97:E98)</f>
        <v>120000</v>
      </c>
      <c r="F96" s="261">
        <f>SUM(F97:F98)</f>
        <v>120000</v>
      </c>
      <c r="G96" s="275">
        <f>F96/E96*100</f>
        <v>100</v>
      </c>
      <c r="H96" s="261">
        <f>SUM(H97:H100)</f>
        <v>120000</v>
      </c>
      <c r="I96" s="261">
        <f>SUM(I97:I100)</f>
        <v>120000</v>
      </c>
      <c r="J96" s="259">
        <f>I96/H96*100</f>
        <v>100</v>
      </c>
    </row>
    <row r="97" spans="1:10" s="242" customFormat="1" ht="40.799999999999997">
      <c r="A97" s="410"/>
      <c r="B97" s="400"/>
      <c r="C97" s="401">
        <v>2030</v>
      </c>
      <c r="D97" s="265" t="s">
        <v>352</v>
      </c>
      <c r="E97" s="702">
        <v>20000</v>
      </c>
      <c r="F97" s="702">
        <v>20000</v>
      </c>
      <c r="G97" s="279">
        <f>F97/E97*100</f>
        <v>100</v>
      </c>
      <c r="H97" s="688"/>
      <c r="I97" s="688"/>
      <c r="J97" s="689"/>
    </row>
    <row r="98" spans="1:10" s="225" customFormat="1" ht="40.799999999999997">
      <c r="A98" s="394"/>
      <c r="B98" s="394"/>
      <c r="C98" s="925">
        <v>6330</v>
      </c>
      <c r="D98" s="808" t="s">
        <v>376</v>
      </c>
      <c r="E98" s="116">
        <v>100000</v>
      </c>
      <c r="F98" s="116">
        <v>100000</v>
      </c>
      <c r="G98" s="262">
        <f t="shared" ref="G98" si="7">F98/E98*100</f>
        <v>100</v>
      </c>
      <c r="H98" s="261"/>
      <c r="I98" s="261"/>
      <c r="J98" s="262"/>
    </row>
    <row r="99" spans="1:10" s="242" customFormat="1" ht="15" customHeight="1">
      <c r="A99" s="394"/>
      <c r="B99" s="394"/>
      <c r="C99" s="404">
        <v>4240</v>
      </c>
      <c r="D99" s="233" t="s">
        <v>297</v>
      </c>
      <c r="E99" s="261"/>
      <c r="F99" s="261"/>
      <c r="G99" s="275"/>
      <c r="H99" s="691">
        <v>20000</v>
      </c>
      <c r="I99" s="261">
        <v>20000</v>
      </c>
      <c r="J99" s="259">
        <f>I99/H99*100</f>
        <v>100</v>
      </c>
    </row>
    <row r="100" spans="1:10" s="242" customFormat="1" ht="15" customHeight="1">
      <c r="A100" s="394"/>
      <c r="B100" s="394"/>
      <c r="C100" s="404">
        <v>6050</v>
      </c>
      <c r="D100" s="233" t="s">
        <v>196</v>
      </c>
      <c r="E100" s="261"/>
      <c r="F100" s="261"/>
      <c r="G100" s="275"/>
      <c r="H100" s="691">
        <v>100000</v>
      </c>
      <c r="I100" s="261">
        <v>100000</v>
      </c>
      <c r="J100" s="259">
        <f>I100/H100*100</f>
        <v>100</v>
      </c>
    </row>
    <row r="101" spans="1:10" s="225" customFormat="1" ht="20.399999999999999">
      <c r="A101" s="396"/>
      <c r="B101" s="402">
        <v>80103</v>
      </c>
      <c r="C101" s="397"/>
      <c r="D101" s="57" t="s">
        <v>50</v>
      </c>
      <c r="E101" s="258">
        <f>E102</f>
        <v>108230</v>
      </c>
      <c r="F101" s="258">
        <f>F102</f>
        <v>108230</v>
      </c>
      <c r="G101" s="259">
        <f t="shared" si="6"/>
        <v>100</v>
      </c>
      <c r="H101" s="260">
        <f>SUM(H102:H105)</f>
        <v>108230</v>
      </c>
      <c r="I101" s="260">
        <f>SUM(I102:I105)</f>
        <v>108230</v>
      </c>
      <c r="J101" s="259">
        <f>I101/H101*100</f>
        <v>100</v>
      </c>
    </row>
    <row r="102" spans="1:10" s="242" customFormat="1" ht="40.799999999999997">
      <c r="A102" s="394"/>
      <c r="B102" s="395"/>
      <c r="C102" s="401">
        <v>2030</v>
      </c>
      <c r="D102" s="265" t="s">
        <v>352</v>
      </c>
      <c r="E102" s="261">
        <v>108230</v>
      </c>
      <c r="F102" s="261">
        <v>108230</v>
      </c>
      <c r="G102" s="262">
        <f t="shared" si="6"/>
        <v>100</v>
      </c>
      <c r="H102" s="263"/>
      <c r="I102" s="264"/>
      <c r="J102" s="259"/>
    </row>
    <row r="103" spans="1:10" s="242" customFormat="1" ht="15" customHeight="1">
      <c r="A103" s="394"/>
      <c r="B103" s="395"/>
      <c r="C103" s="699">
        <v>4010</v>
      </c>
      <c r="D103" s="700" t="s">
        <v>106</v>
      </c>
      <c r="E103" s="260"/>
      <c r="F103" s="260"/>
      <c r="G103" s="259"/>
      <c r="H103" s="261">
        <v>91172</v>
      </c>
      <c r="I103" s="261">
        <v>91172</v>
      </c>
      <c r="J103" s="262">
        <f t="shared" ref="J103:J115" si="8">I103/H103*100</f>
        <v>100</v>
      </c>
    </row>
    <row r="104" spans="1:10" s="242" customFormat="1" ht="15" customHeight="1">
      <c r="A104" s="394"/>
      <c r="B104" s="395"/>
      <c r="C104" s="404">
        <v>4110</v>
      </c>
      <c r="D104" s="269" t="s">
        <v>108</v>
      </c>
      <c r="E104" s="267"/>
      <c r="F104" s="267"/>
      <c r="G104" s="259"/>
      <c r="H104" s="260">
        <v>14824</v>
      </c>
      <c r="I104" s="260">
        <v>14824</v>
      </c>
      <c r="J104" s="259">
        <f t="shared" si="8"/>
        <v>100</v>
      </c>
    </row>
    <row r="105" spans="1:10" s="242" customFormat="1" ht="15" customHeight="1">
      <c r="A105" s="394"/>
      <c r="B105" s="395"/>
      <c r="C105" s="404">
        <v>4120</v>
      </c>
      <c r="D105" s="269" t="s">
        <v>109</v>
      </c>
      <c r="E105" s="267"/>
      <c r="F105" s="267"/>
      <c r="G105" s="259"/>
      <c r="H105" s="267">
        <v>2234</v>
      </c>
      <c r="I105" s="267">
        <v>2234</v>
      </c>
      <c r="J105" s="259">
        <f t="shared" si="8"/>
        <v>100</v>
      </c>
    </row>
    <row r="106" spans="1:10" s="242" customFormat="1" ht="15" customHeight="1">
      <c r="A106" s="394"/>
      <c r="B106" s="402">
        <v>80104</v>
      </c>
      <c r="C106" s="397"/>
      <c r="D106" s="57" t="s">
        <v>122</v>
      </c>
      <c r="E106" s="260">
        <f>E107</f>
        <v>68500</v>
      </c>
      <c r="F106" s="260">
        <f>F107</f>
        <v>68500</v>
      </c>
      <c r="G106" s="262">
        <f>F106/E106*100</f>
        <v>100</v>
      </c>
      <c r="H106" s="260">
        <f>SUM(H107:H110)</f>
        <v>68500</v>
      </c>
      <c r="I106" s="260">
        <f>SUM(I107:I110)</f>
        <v>68500</v>
      </c>
      <c r="J106" s="262">
        <f t="shared" si="8"/>
        <v>100</v>
      </c>
    </row>
    <row r="107" spans="1:10" s="242" customFormat="1" ht="40.799999999999997">
      <c r="A107" s="394"/>
      <c r="B107" s="394"/>
      <c r="C107" s="403">
        <v>2030</v>
      </c>
      <c r="D107" s="265" t="s">
        <v>352</v>
      </c>
      <c r="E107" s="260">
        <v>68500</v>
      </c>
      <c r="F107" s="260">
        <v>68500</v>
      </c>
      <c r="G107" s="262">
        <f>F107/E107*100</f>
        <v>100</v>
      </c>
      <c r="H107" s="261"/>
      <c r="I107" s="261"/>
      <c r="J107" s="262"/>
    </row>
    <row r="108" spans="1:10" s="242" customFormat="1" ht="15" customHeight="1">
      <c r="A108" s="394"/>
      <c r="B108" s="394"/>
      <c r="C108" s="699">
        <v>4010</v>
      </c>
      <c r="D108" s="700" t="s">
        <v>106</v>
      </c>
      <c r="E108" s="267"/>
      <c r="F108" s="267"/>
      <c r="G108" s="259"/>
      <c r="H108" s="267">
        <v>57703</v>
      </c>
      <c r="I108" s="267">
        <v>57703</v>
      </c>
      <c r="J108" s="262">
        <f t="shared" si="8"/>
        <v>100</v>
      </c>
    </row>
    <row r="109" spans="1:10" s="242" customFormat="1" ht="15" customHeight="1">
      <c r="A109" s="394"/>
      <c r="B109" s="394"/>
      <c r="C109" s="404">
        <v>4110</v>
      </c>
      <c r="D109" s="269" t="s">
        <v>108</v>
      </c>
      <c r="E109" s="267"/>
      <c r="F109" s="267"/>
      <c r="G109" s="259"/>
      <c r="H109" s="267">
        <v>9383</v>
      </c>
      <c r="I109" s="267">
        <v>9383</v>
      </c>
      <c r="J109" s="262">
        <f t="shared" si="8"/>
        <v>100</v>
      </c>
    </row>
    <row r="110" spans="1:10" s="242" customFormat="1" ht="15" customHeight="1">
      <c r="A110" s="394"/>
      <c r="B110" s="394"/>
      <c r="C110" s="404">
        <v>4120</v>
      </c>
      <c r="D110" s="269" t="s">
        <v>109</v>
      </c>
      <c r="E110" s="272"/>
      <c r="F110" s="272"/>
      <c r="G110" s="259"/>
      <c r="H110" s="272">
        <v>1414</v>
      </c>
      <c r="I110" s="272">
        <v>1414</v>
      </c>
      <c r="J110" s="262">
        <f t="shared" si="8"/>
        <v>100</v>
      </c>
    </row>
    <row r="111" spans="1:10" s="242" customFormat="1" ht="15" customHeight="1">
      <c r="A111" s="394"/>
      <c r="B111" s="402">
        <v>80106</v>
      </c>
      <c r="C111" s="394"/>
      <c r="D111" s="57" t="s">
        <v>123</v>
      </c>
      <c r="E111" s="261">
        <f>E112</f>
        <v>72610</v>
      </c>
      <c r="F111" s="261">
        <f>F112</f>
        <v>72610</v>
      </c>
      <c r="G111" s="262">
        <f>F111/E111*100</f>
        <v>100</v>
      </c>
      <c r="H111" s="261">
        <f>SUM(H112:H115)</f>
        <v>72610</v>
      </c>
      <c r="I111" s="261">
        <f>SUM(I112:I115)</f>
        <v>72610</v>
      </c>
      <c r="J111" s="262">
        <f t="shared" si="8"/>
        <v>100</v>
      </c>
    </row>
    <row r="112" spans="1:10" s="242" customFormat="1" ht="40.799999999999997">
      <c r="A112" s="396"/>
      <c r="B112" s="395"/>
      <c r="C112" s="401">
        <v>2030</v>
      </c>
      <c r="D112" s="265" t="s">
        <v>352</v>
      </c>
      <c r="E112" s="260">
        <v>72610</v>
      </c>
      <c r="F112" s="260">
        <v>72610</v>
      </c>
      <c r="G112" s="262">
        <f>F112/E112*100</f>
        <v>100</v>
      </c>
      <c r="H112" s="261"/>
      <c r="I112" s="261"/>
      <c r="J112" s="262"/>
    </row>
    <row r="113" spans="1:10" s="242" customFormat="1" ht="15" customHeight="1">
      <c r="A113" s="396"/>
      <c r="B113" s="395"/>
      <c r="C113" s="699">
        <v>4010</v>
      </c>
      <c r="D113" s="700" t="s">
        <v>106</v>
      </c>
      <c r="E113" s="267"/>
      <c r="F113" s="267"/>
      <c r="G113" s="259"/>
      <c r="H113" s="267">
        <v>61166</v>
      </c>
      <c r="I113" s="267">
        <v>61166</v>
      </c>
      <c r="J113" s="262">
        <f t="shared" si="8"/>
        <v>100</v>
      </c>
    </row>
    <row r="114" spans="1:10" s="242" customFormat="1" ht="15" customHeight="1">
      <c r="A114" s="396"/>
      <c r="B114" s="395"/>
      <c r="C114" s="409">
        <v>4110</v>
      </c>
      <c r="D114" s="269" t="s">
        <v>108</v>
      </c>
      <c r="E114" s="272"/>
      <c r="F114" s="272"/>
      <c r="G114" s="264"/>
      <c r="H114" s="272">
        <v>9945</v>
      </c>
      <c r="I114" s="272">
        <v>9945</v>
      </c>
      <c r="J114" s="684">
        <f t="shared" si="8"/>
        <v>100</v>
      </c>
    </row>
    <row r="115" spans="1:10" s="242" customFormat="1" ht="15" customHeight="1">
      <c r="A115" s="396"/>
      <c r="B115" s="394"/>
      <c r="C115" s="407">
        <v>4120</v>
      </c>
      <c r="D115" s="704" t="s">
        <v>109</v>
      </c>
      <c r="E115" s="261"/>
      <c r="F115" s="261"/>
      <c r="G115" s="275"/>
      <c r="H115" s="261">
        <v>1499</v>
      </c>
      <c r="I115" s="261">
        <v>1499</v>
      </c>
      <c r="J115" s="275">
        <f t="shared" si="8"/>
        <v>100</v>
      </c>
    </row>
    <row r="116" spans="1:10" s="242" customFormat="1" ht="15" customHeight="1">
      <c r="A116" s="410"/>
      <c r="B116" s="402">
        <v>80110</v>
      </c>
      <c r="C116" s="397"/>
      <c r="D116" s="133" t="s">
        <v>222</v>
      </c>
      <c r="E116" s="261">
        <f>SUM(E117:E117)</f>
        <v>12000</v>
      </c>
      <c r="F116" s="261">
        <f>SUM(F117)</f>
        <v>12000</v>
      </c>
      <c r="G116" s="275">
        <f>F116/E116*100</f>
        <v>100</v>
      </c>
      <c r="H116" s="261">
        <f>SUM(H117:H118)</f>
        <v>12000</v>
      </c>
      <c r="I116" s="261">
        <f>SUM(I117:I118)</f>
        <v>12000</v>
      </c>
      <c r="J116" s="262">
        <f t="shared" ref="J116" si="9">I116/H116*100</f>
        <v>100</v>
      </c>
    </row>
    <row r="117" spans="1:10" s="242" customFormat="1" ht="40.799999999999997">
      <c r="A117" s="410"/>
      <c r="B117" s="400"/>
      <c r="C117" s="401">
        <v>2030</v>
      </c>
      <c r="D117" s="265" t="s">
        <v>352</v>
      </c>
      <c r="E117" s="702">
        <v>12000</v>
      </c>
      <c r="F117" s="702">
        <v>12000</v>
      </c>
      <c r="G117" s="279">
        <f>F117/E117*100</f>
        <v>100</v>
      </c>
      <c r="H117" s="688"/>
      <c r="I117" s="688"/>
      <c r="J117" s="883"/>
    </row>
    <row r="118" spans="1:10" s="693" customFormat="1" ht="15" customHeight="1">
      <c r="A118" s="668"/>
      <c r="B118" s="668"/>
      <c r="C118" s="915">
        <v>4240</v>
      </c>
      <c r="D118" s="233" t="s">
        <v>297</v>
      </c>
      <c r="E118" s="916"/>
      <c r="F118" s="916"/>
      <c r="G118" s="917"/>
      <c r="H118" s="918">
        <v>12000</v>
      </c>
      <c r="I118" s="918">
        <v>12000</v>
      </c>
      <c r="J118" s="917">
        <f t="shared" ref="J118" si="10">I118/H118*100</f>
        <v>100</v>
      </c>
    </row>
    <row r="119" spans="1:10" s="242" customFormat="1" ht="15" customHeight="1">
      <c r="A119" s="399">
        <v>852</v>
      </c>
      <c r="B119" s="394"/>
      <c r="C119" s="394"/>
      <c r="D119" s="581" t="s">
        <v>55</v>
      </c>
      <c r="E119" s="255">
        <f>E120+E123+E126+E129+E132+E139</f>
        <v>359769</v>
      </c>
      <c r="F119" s="255">
        <f>F120+F123+F126+F129+F132+F139</f>
        <v>358300.72</v>
      </c>
      <c r="G119" s="256">
        <f>F119/E119*100</f>
        <v>99.591882569092931</v>
      </c>
      <c r="H119" s="255">
        <f>H120+H123+H126+H129+H132+H139</f>
        <v>359769</v>
      </c>
      <c r="I119" s="255">
        <f>I120+I123+I126+I129+I132+I139</f>
        <v>358300.72</v>
      </c>
      <c r="J119" s="686">
        <f>I119/H119*100</f>
        <v>99.591882569092931</v>
      </c>
    </row>
    <row r="120" spans="1:10" s="242" customFormat="1">
      <c r="A120" s="394"/>
      <c r="B120" s="405">
        <v>85206</v>
      </c>
      <c r="C120" s="394"/>
      <c r="D120" s="969" t="s">
        <v>56</v>
      </c>
      <c r="E120" s="272">
        <f>E121</f>
        <v>11400</v>
      </c>
      <c r="F120" s="272">
        <f>F121</f>
        <v>11400</v>
      </c>
      <c r="G120" s="264">
        <f>F120/E120*100</f>
        <v>100</v>
      </c>
      <c r="H120" s="273">
        <f>H122</f>
        <v>11400</v>
      </c>
      <c r="I120" s="273">
        <f>I122</f>
        <v>11400</v>
      </c>
      <c r="J120" s="264">
        <f>I120/H120*100</f>
        <v>100</v>
      </c>
    </row>
    <row r="121" spans="1:10" s="242" customFormat="1" ht="40.799999999999997">
      <c r="A121" s="394"/>
      <c r="B121" s="394"/>
      <c r="C121" s="407">
        <v>2030</v>
      </c>
      <c r="D121" s="274" t="s">
        <v>352</v>
      </c>
      <c r="E121" s="261">
        <v>11400</v>
      </c>
      <c r="F121" s="261">
        <v>11400</v>
      </c>
      <c r="G121" s="275">
        <f>F121/E121*100</f>
        <v>100</v>
      </c>
      <c r="H121" s="261"/>
      <c r="I121" s="261"/>
      <c r="J121" s="275"/>
    </row>
    <row r="122" spans="1:10" s="848" customFormat="1" ht="13.5" customHeight="1">
      <c r="A122" s="851"/>
      <c r="B122" s="847"/>
      <c r="C122" s="407">
        <v>4070</v>
      </c>
      <c r="D122" s="445" t="s">
        <v>113</v>
      </c>
      <c r="E122" s="261"/>
      <c r="F122" s="261"/>
      <c r="G122" s="275"/>
      <c r="H122" s="261">
        <v>11400</v>
      </c>
      <c r="I122" s="261">
        <v>11400</v>
      </c>
      <c r="J122" s="275">
        <f t="shared" ref="J122" si="11">I122/H122*100</f>
        <v>100</v>
      </c>
    </row>
    <row r="123" spans="1:10" s="225" customFormat="1" ht="61.2">
      <c r="A123" s="396"/>
      <c r="B123" s="400">
        <v>85213</v>
      </c>
      <c r="C123" s="397"/>
      <c r="D123" s="266" t="s">
        <v>60</v>
      </c>
      <c r="E123" s="260">
        <f>E124</f>
        <v>18346</v>
      </c>
      <c r="F123" s="260">
        <f>F124</f>
        <v>18346</v>
      </c>
      <c r="G123" s="279">
        <f>F123/E123*100</f>
        <v>100</v>
      </c>
      <c r="H123" s="260">
        <f>H125</f>
        <v>18346</v>
      </c>
      <c r="I123" s="260">
        <f>I125</f>
        <v>18346</v>
      </c>
      <c r="J123" s="279">
        <f>I123/H123*100</f>
        <v>100</v>
      </c>
    </row>
    <row r="124" spans="1:10" s="242" customFormat="1" ht="40.799999999999997">
      <c r="A124" s="394"/>
      <c r="B124" s="395"/>
      <c r="C124" s="401">
        <v>2030</v>
      </c>
      <c r="D124" s="265" t="s">
        <v>352</v>
      </c>
      <c r="E124" s="263">
        <v>18346</v>
      </c>
      <c r="F124" s="263">
        <v>18346</v>
      </c>
      <c r="G124" s="259">
        <f>F124/E124*100</f>
        <v>100</v>
      </c>
      <c r="H124" s="263"/>
      <c r="I124" s="259"/>
      <c r="J124" s="259"/>
    </row>
    <row r="125" spans="1:10" s="242" customFormat="1" ht="15" customHeight="1">
      <c r="A125" s="394"/>
      <c r="B125" s="394"/>
      <c r="C125" s="404">
        <v>4130</v>
      </c>
      <c r="D125" s="269" t="s">
        <v>117</v>
      </c>
      <c r="E125" s="267"/>
      <c r="F125" s="267"/>
      <c r="G125" s="268"/>
      <c r="H125" s="270">
        <v>18346</v>
      </c>
      <c r="I125" s="270">
        <v>18346</v>
      </c>
      <c r="J125" s="259">
        <f>I125/H125*100</f>
        <v>100</v>
      </c>
    </row>
    <row r="126" spans="1:10" s="242" customFormat="1" ht="20.399999999999999">
      <c r="A126" s="394"/>
      <c r="B126" s="402">
        <v>85214</v>
      </c>
      <c r="C126" s="397"/>
      <c r="D126" s="271" t="s">
        <v>62</v>
      </c>
      <c r="E126" s="267">
        <f>E127</f>
        <v>4900</v>
      </c>
      <c r="F126" s="267">
        <f>F127</f>
        <v>4900</v>
      </c>
      <c r="G126" s="259">
        <f>F126/E126*100</f>
        <v>100</v>
      </c>
      <c r="H126" s="270">
        <f>H128</f>
        <v>4900</v>
      </c>
      <c r="I126" s="270">
        <f>I128</f>
        <v>4900</v>
      </c>
      <c r="J126" s="259">
        <f>I126/H126*100</f>
        <v>100</v>
      </c>
    </row>
    <row r="127" spans="1:10" s="242" customFormat="1" ht="40.799999999999997">
      <c r="A127" s="394"/>
      <c r="B127" s="395"/>
      <c r="C127" s="403">
        <v>2030</v>
      </c>
      <c r="D127" s="265" t="s">
        <v>352</v>
      </c>
      <c r="E127" s="263">
        <v>4900</v>
      </c>
      <c r="F127" s="263">
        <v>4900</v>
      </c>
      <c r="G127" s="259">
        <f>F127/E127*100</f>
        <v>100</v>
      </c>
      <c r="H127" s="263"/>
      <c r="I127" s="270"/>
      <c r="J127" s="259"/>
    </row>
    <row r="128" spans="1:10" s="242" customFormat="1" ht="15" customHeight="1">
      <c r="A128" s="395"/>
      <c r="B128" s="395"/>
      <c r="C128" s="409">
        <v>3110</v>
      </c>
      <c r="D128" s="867" t="s">
        <v>114</v>
      </c>
      <c r="E128" s="272"/>
      <c r="F128" s="272"/>
      <c r="G128" s="281"/>
      <c r="H128" s="273">
        <v>4900</v>
      </c>
      <c r="I128" s="273">
        <v>4900</v>
      </c>
      <c r="J128" s="264">
        <f>I128/H128*100</f>
        <v>100</v>
      </c>
    </row>
    <row r="129" spans="1:10" s="242" customFormat="1" ht="15" customHeight="1">
      <c r="A129" s="394"/>
      <c r="B129" s="402">
        <v>85216</v>
      </c>
      <c r="C129" s="394"/>
      <c r="D129" s="274" t="s">
        <v>64</v>
      </c>
      <c r="E129" s="261">
        <f>E130</f>
        <v>210608</v>
      </c>
      <c r="F129" s="261">
        <f>F130</f>
        <v>210608</v>
      </c>
      <c r="G129" s="275">
        <f>F129/E129*100</f>
        <v>100</v>
      </c>
      <c r="H129" s="261">
        <f>H131</f>
        <v>210608</v>
      </c>
      <c r="I129" s="261">
        <f>I131</f>
        <v>210608</v>
      </c>
      <c r="J129" s="275">
        <f>I129/H129*100</f>
        <v>100</v>
      </c>
    </row>
    <row r="130" spans="1:10" s="242" customFormat="1" ht="40.799999999999997">
      <c r="A130" s="394"/>
      <c r="B130" s="394"/>
      <c r="C130" s="407">
        <v>2030</v>
      </c>
      <c r="D130" s="274" t="s">
        <v>352</v>
      </c>
      <c r="E130" s="261">
        <v>210608</v>
      </c>
      <c r="F130" s="261">
        <v>210608</v>
      </c>
      <c r="G130" s="275">
        <f>F130/E130*100</f>
        <v>100</v>
      </c>
      <c r="H130" s="261"/>
      <c r="I130" s="261"/>
      <c r="J130" s="275"/>
    </row>
    <row r="131" spans="1:10" s="242" customFormat="1" ht="15" customHeight="1">
      <c r="A131" s="394"/>
      <c r="B131" s="394"/>
      <c r="C131" s="407">
        <v>3110</v>
      </c>
      <c r="D131" s="276" t="s">
        <v>114</v>
      </c>
      <c r="E131" s="261"/>
      <c r="F131" s="261"/>
      <c r="G131" s="261"/>
      <c r="H131" s="261">
        <v>210608</v>
      </c>
      <c r="I131" s="261">
        <v>210608</v>
      </c>
      <c r="J131" s="275">
        <f>I131/H131*100</f>
        <v>100</v>
      </c>
    </row>
    <row r="132" spans="1:10" s="242" customFormat="1" ht="15" customHeight="1">
      <c r="A132" s="565"/>
      <c r="B132" s="566">
        <v>85219</v>
      </c>
      <c r="C132" s="397"/>
      <c r="D132" s="266" t="s">
        <v>124</v>
      </c>
      <c r="E132" s="258">
        <f>E133</f>
        <v>74515</v>
      </c>
      <c r="F132" s="258">
        <f>SUM(F133:F138)</f>
        <v>73046.720000000001</v>
      </c>
      <c r="G132" s="567">
        <f>F132/E132*100</f>
        <v>98.029551097094554</v>
      </c>
      <c r="H132" s="568">
        <f>SUM(H134:H138)</f>
        <v>74515</v>
      </c>
      <c r="I132" s="568">
        <f>SUM(I134:I138)</f>
        <v>73046.720000000001</v>
      </c>
      <c r="J132" s="567">
        <f>I132/H132*100</f>
        <v>98.029551097094554</v>
      </c>
    </row>
    <row r="133" spans="1:10" s="242" customFormat="1" ht="40.799999999999997">
      <c r="A133" s="394"/>
      <c r="B133" s="394"/>
      <c r="C133" s="407">
        <v>2030</v>
      </c>
      <c r="D133" s="265" t="s">
        <v>352</v>
      </c>
      <c r="E133" s="261">
        <v>74515</v>
      </c>
      <c r="F133" s="261">
        <v>73046.720000000001</v>
      </c>
      <c r="G133" s="275">
        <f>F133/E133*100</f>
        <v>98.029551097094554</v>
      </c>
      <c r="H133" s="261"/>
      <c r="I133" s="275"/>
      <c r="J133" s="275"/>
    </row>
    <row r="134" spans="1:10" s="242" customFormat="1" ht="15" customHeight="1">
      <c r="A134" s="394"/>
      <c r="B134" s="394"/>
      <c r="C134" s="407">
        <v>4010</v>
      </c>
      <c r="D134" s="276" t="s">
        <v>106</v>
      </c>
      <c r="E134" s="261"/>
      <c r="F134" s="261"/>
      <c r="G134" s="261"/>
      <c r="H134" s="261">
        <v>55673</v>
      </c>
      <c r="I134" s="261">
        <v>54204.72</v>
      </c>
      <c r="J134" s="275">
        <f t="shared" ref="J134:J139" si="12">I134/H134*100</f>
        <v>97.362671312844654</v>
      </c>
    </row>
    <row r="135" spans="1:10" s="242" customFormat="1" ht="15" customHeight="1">
      <c r="A135" s="396"/>
      <c r="B135" s="396"/>
      <c r="C135" s="408">
        <v>4040</v>
      </c>
      <c r="D135" s="277" t="s">
        <v>107</v>
      </c>
      <c r="E135" s="260"/>
      <c r="F135" s="260"/>
      <c r="G135" s="278"/>
      <c r="H135" s="260">
        <v>5164</v>
      </c>
      <c r="I135" s="260">
        <v>5164</v>
      </c>
      <c r="J135" s="279">
        <f t="shared" si="12"/>
        <v>100</v>
      </c>
    </row>
    <row r="136" spans="1:10" s="242" customFormat="1" ht="15" customHeight="1">
      <c r="A136" s="394"/>
      <c r="B136" s="394"/>
      <c r="C136" s="404">
        <v>4110</v>
      </c>
      <c r="D136" s="269" t="s">
        <v>108</v>
      </c>
      <c r="E136" s="267"/>
      <c r="F136" s="267"/>
      <c r="G136" s="268"/>
      <c r="H136" s="267">
        <v>9645</v>
      </c>
      <c r="I136" s="267">
        <v>9645</v>
      </c>
      <c r="J136" s="259">
        <f t="shared" si="12"/>
        <v>100</v>
      </c>
    </row>
    <row r="137" spans="1:10" s="242" customFormat="1" ht="15" customHeight="1">
      <c r="A137" s="394"/>
      <c r="B137" s="394"/>
      <c r="C137" s="404">
        <v>4120</v>
      </c>
      <c r="D137" s="269" t="s">
        <v>109</v>
      </c>
      <c r="E137" s="267"/>
      <c r="F137" s="267"/>
      <c r="G137" s="268"/>
      <c r="H137" s="267">
        <v>1298</v>
      </c>
      <c r="I137" s="267">
        <v>1298</v>
      </c>
      <c r="J137" s="259">
        <f t="shared" si="12"/>
        <v>100</v>
      </c>
    </row>
    <row r="138" spans="1:10" s="242" customFormat="1" ht="20.399999999999999">
      <c r="A138" s="394"/>
      <c r="B138" s="395"/>
      <c r="C138" s="409">
        <v>4440</v>
      </c>
      <c r="D138" s="280" t="s">
        <v>116</v>
      </c>
      <c r="E138" s="272"/>
      <c r="F138" s="272"/>
      <c r="G138" s="281"/>
      <c r="H138" s="272">
        <v>2735</v>
      </c>
      <c r="I138" s="272">
        <v>2735</v>
      </c>
      <c r="J138" s="259">
        <f t="shared" si="12"/>
        <v>100</v>
      </c>
    </row>
    <row r="139" spans="1:10" s="242" customFormat="1" ht="15" customHeight="1">
      <c r="A139" s="394"/>
      <c r="B139" s="402">
        <v>85295</v>
      </c>
      <c r="C139" s="406"/>
      <c r="D139" s="583" t="s">
        <v>16</v>
      </c>
      <c r="E139" s="267">
        <f>E140</f>
        <v>40000</v>
      </c>
      <c r="F139" s="267">
        <f>F140</f>
        <v>40000</v>
      </c>
      <c r="G139" s="259">
        <f>F139/E139*100</f>
        <v>100</v>
      </c>
      <c r="H139" s="272">
        <f>SUM(H141:H141)</f>
        <v>40000</v>
      </c>
      <c r="I139" s="272">
        <f>SUM(I141:I141)</f>
        <v>40000</v>
      </c>
      <c r="J139" s="259">
        <f t="shared" si="12"/>
        <v>100</v>
      </c>
    </row>
    <row r="140" spans="1:10" s="242" customFormat="1" ht="40.799999999999997">
      <c r="A140" s="395"/>
      <c r="B140" s="395"/>
      <c r="C140" s="403">
        <v>2030</v>
      </c>
      <c r="D140" s="265" t="s">
        <v>352</v>
      </c>
      <c r="E140" s="261">
        <v>40000</v>
      </c>
      <c r="F140" s="263">
        <v>40000</v>
      </c>
      <c r="G140" s="259">
        <f>F140/E140*100</f>
        <v>100</v>
      </c>
      <c r="H140" s="263"/>
      <c r="I140" s="263"/>
      <c r="J140" s="259"/>
    </row>
    <row r="141" spans="1:10" s="242" customFormat="1" ht="15" customHeight="1">
      <c r="A141" s="394"/>
      <c r="B141" s="394"/>
      <c r="C141" s="404">
        <v>3110</v>
      </c>
      <c r="D141" s="269" t="s">
        <v>114</v>
      </c>
      <c r="E141" s="267"/>
      <c r="F141" s="267"/>
      <c r="G141" s="268"/>
      <c r="H141" s="263">
        <v>40000</v>
      </c>
      <c r="I141" s="267">
        <v>40000</v>
      </c>
      <c r="J141" s="259">
        <f>I141/H141*100</f>
        <v>100</v>
      </c>
    </row>
    <row r="142" spans="1:10" s="242" customFormat="1" ht="15" customHeight="1">
      <c r="A142" s="410">
        <v>854</v>
      </c>
      <c r="B142" s="394"/>
      <c r="C142" s="394"/>
      <c r="D142" s="254" t="s">
        <v>70</v>
      </c>
      <c r="E142" s="255">
        <f>E143</f>
        <v>5088</v>
      </c>
      <c r="F142" s="255">
        <f>F143</f>
        <v>5088</v>
      </c>
      <c r="G142" s="256">
        <f>F142/E142*100</f>
        <v>100</v>
      </c>
      <c r="H142" s="255">
        <f>H143</f>
        <v>5088</v>
      </c>
      <c r="I142" s="255">
        <f>I143</f>
        <v>5088</v>
      </c>
      <c r="J142" s="256">
        <f>I142/H142*100</f>
        <v>100</v>
      </c>
    </row>
    <row r="143" spans="1:10" s="242" customFormat="1" ht="15" customHeight="1">
      <c r="A143" s="396"/>
      <c r="B143" s="400">
        <v>85415</v>
      </c>
      <c r="C143" s="411"/>
      <c r="D143" s="266" t="s">
        <v>71</v>
      </c>
      <c r="E143" s="258">
        <f>E144+E145</f>
        <v>5088</v>
      </c>
      <c r="F143" s="258">
        <f>F144+F145</f>
        <v>5088</v>
      </c>
      <c r="G143" s="259">
        <f>F143/E143*100</f>
        <v>100</v>
      </c>
      <c r="H143" s="258">
        <f>SUM(H146:H147)</f>
        <v>5088</v>
      </c>
      <c r="I143" s="258">
        <f>SUM(I146:I147)</f>
        <v>5088</v>
      </c>
      <c r="J143" s="259">
        <f>I143/H143*100</f>
        <v>100</v>
      </c>
    </row>
    <row r="144" spans="1:10" s="242" customFormat="1" ht="40.799999999999997">
      <c r="A144" s="394"/>
      <c r="B144" s="394"/>
      <c r="C144" s="403">
        <v>2030</v>
      </c>
      <c r="D144" s="265" t="s">
        <v>352</v>
      </c>
      <c r="E144" s="40">
        <v>4763</v>
      </c>
      <c r="F144" s="263">
        <v>4763</v>
      </c>
      <c r="G144" s="259">
        <f>F144/E144*100</f>
        <v>100</v>
      </c>
      <c r="H144" s="263"/>
      <c r="I144" s="263"/>
      <c r="J144" s="259"/>
    </row>
    <row r="145" spans="1:10" s="2" customFormat="1" ht="51">
      <c r="A145" s="32"/>
      <c r="B145" s="32"/>
      <c r="C145" s="38">
        <v>2040</v>
      </c>
      <c r="D145" s="72" t="s">
        <v>358</v>
      </c>
      <c r="E145" s="40">
        <v>325</v>
      </c>
      <c r="F145" s="40">
        <v>325</v>
      </c>
      <c r="G145" s="259">
        <f>F145/E145*100</f>
        <v>100</v>
      </c>
      <c r="H145" s="40"/>
      <c r="I145" s="40"/>
      <c r="J145" s="71"/>
    </row>
    <row r="146" spans="1:10" s="242" customFormat="1" ht="15" customHeight="1">
      <c r="A146" s="394"/>
      <c r="B146" s="394"/>
      <c r="C146" s="404">
        <v>3240</v>
      </c>
      <c r="D146" s="583" t="s">
        <v>125</v>
      </c>
      <c r="E146" s="263"/>
      <c r="F146" s="282"/>
      <c r="G146" s="261"/>
      <c r="H146" s="283">
        <v>4763</v>
      </c>
      <c r="I146" s="263">
        <v>4763</v>
      </c>
      <c r="J146" s="259">
        <f>I146/H146*100</f>
        <v>100</v>
      </c>
    </row>
    <row r="147" spans="1:10" s="242" customFormat="1" ht="15" customHeight="1">
      <c r="A147" s="394"/>
      <c r="B147" s="394"/>
      <c r="C147" s="404">
        <v>3260</v>
      </c>
      <c r="D147" s="233" t="s">
        <v>367</v>
      </c>
      <c r="E147" s="263"/>
      <c r="F147" s="282"/>
      <c r="G147" s="261"/>
      <c r="H147" s="40">
        <v>325</v>
      </c>
      <c r="I147" s="40">
        <v>325</v>
      </c>
      <c r="J147" s="259">
        <f>I147/H147*100</f>
        <v>100</v>
      </c>
    </row>
    <row r="148" spans="1:10" s="924" customFormat="1" ht="16.2" customHeight="1">
      <c r="A148" s="919"/>
      <c r="B148" s="919"/>
      <c r="C148" s="920"/>
      <c r="D148" s="921" t="s">
        <v>118</v>
      </c>
      <c r="E148" s="922">
        <f>E91+E95+E119+E142</f>
        <v>813931.48</v>
      </c>
      <c r="F148" s="922">
        <f>F91+F95+F119+F142</f>
        <v>812463.1</v>
      </c>
      <c r="G148" s="923">
        <f>F148/E148*100</f>
        <v>99.819594150603436</v>
      </c>
      <c r="H148" s="922">
        <f>H91+H95+H119+H142</f>
        <v>746197</v>
      </c>
      <c r="I148" s="922">
        <f>I91+I95+I119+I142</f>
        <v>744728.72</v>
      </c>
      <c r="J148" s="923">
        <f>I148/H148*100</f>
        <v>99.803231586296917</v>
      </c>
    </row>
    <row r="149" spans="1:10" s="242" customFormat="1">
      <c r="E149" s="412"/>
      <c r="F149" s="412"/>
      <c r="G149" s="240"/>
      <c r="H149" s="285"/>
      <c r="I149" s="285"/>
    </row>
    <row r="150" spans="1:10" s="242" customFormat="1">
      <c r="E150" s="412"/>
      <c r="F150" s="412"/>
      <c r="G150" s="240"/>
      <c r="H150" s="240"/>
      <c r="I150" s="412"/>
    </row>
    <row r="151" spans="1:10" s="242" customFormat="1">
      <c r="E151" s="412"/>
      <c r="F151" s="412"/>
      <c r="G151" s="240"/>
      <c r="H151" s="240"/>
      <c r="I151" s="240"/>
    </row>
    <row r="152" spans="1:10" s="242" customFormat="1">
      <c r="E152" s="412"/>
      <c r="F152" s="412"/>
      <c r="G152" s="240"/>
      <c r="H152" s="240"/>
      <c r="I152" s="240"/>
    </row>
    <row r="153" spans="1:10" s="242" customFormat="1">
      <c r="E153" s="412"/>
      <c r="F153" s="412"/>
      <c r="G153" s="240"/>
      <c r="H153" s="240"/>
      <c r="I153" s="240"/>
    </row>
    <row r="154" spans="1:10" s="242" customFormat="1">
      <c r="D154" s="705"/>
      <c r="E154" s="412"/>
      <c r="F154" s="240"/>
      <c r="G154" s="240"/>
      <c r="H154" s="240"/>
      <c r="I154" s="240"/>
    </row>
    <row r="155" spans="1:10" s="242" customFormat="1">
      <c r="E155" s="240"/>
      <c r="F155" s="240"/>
      <c r="G155" s="240"/>
      <c r="H155" s="240"/>
      <c r="I155" s="240"/>
    </row>
    <row r="156" spans="1:10" s="242" customFormat="1">
      <c r="E156" s="240"/>
      <c r="F156" s="240"/>
      <c r="G156" s="240"/>
      <c r="H156" s="240"/>
      <c r="I156" s="240"/>
    </row>
    <row r="157" spans="1:10" s="242" customFormat="1">
      <c r="E157" s="240"/>
      <c r="F157" s="240"/>
      <c r="G157" s="240"/>
      <c r="H157" s="240"/>
      <c r="I157" s="240"/>
    </row>
    <row r="158" spans="1:10" s="242" customFormat="1">
      <c r="E158" s="240"/>
      <c r="F158" s="240"/>
      <c r="G158" s="240"/>
      <c r="H158" s="240"/>
      <c r="I158" s="240"/>
    </row>
    <row r="159" spans="1:10" s="242" customFormat="1">
      <c r="E159" s="240"/>
      <c r="F159" s="240"/>
      <c r="G159" s="240"/>
      <c r="H159" s="240"/>
      <c r="I159" s="240"/>
    </row>
    <row r="160" spans="1:10" s="242" customFormat="1">
      <c r="E160" s="240"/>
      <c r="F160" s="240"/>
      <c r="G160" s="240"/>
      <c r="H160" s="240"/>
      <c r="I160" s="240"/>
    </row>
    <row r="161" spans="5:9" s="242" customFormat="1">
      <c r="E161" s="240"/>
      <c r="F161" s="240"/>
      <c r="G161" s="240"/>
      <c r="H161" s="240"/>
      <c r="I161" s="240"/>
    </row>
    <row r="162" spans="5:9" s="242" customFormat="1">
      <c r="E162" s="240"/>
      <c r="F162" s="240"/>
      <c r="G162" s="240"/>
      <c r="H162" s="240"/>
      <c r="I162" s="240"/>
    </row>
    <row r="163" spans="5:9" s="242" customFormat="1">
      <c r="E163" s="240"/>
      <c r="F163" s="240"/>
      <c r="G163" s="240"/>
      <c r="H163" s="240"/>
      <c r="I163" s="240"/>
    </row>
    <row r="164" spans="5:9" s="242" customFormat="1">
      <c r="E164" s="240"/>
      <c r="F164" s="240"/>
      <c r="G164" s="240"/>
      <c r="H164" s="240"/>
      <c r="I164" s="240"/>
    </row>
  </sheetData>
  <mergeCells count="20">
    <mergeCell ref="C85:E85"/>
    <mergeCell ref="C2:E2"/>
    <mergeCell ref="C3:E3"/>
    <mergeCell ref="C4:E4"/>
    <mergeCell ref="C5:E5"/>
    <mergeCell ref="A8:C8"/>
    <mergeCell ref="D8:D9"/>
    <mergeCell ref="E8:F8"/>
    <mergeCell ref="G8:G9"/>
    <mergeCell ref="H8:I8"/>
    <mergeCell ref="J8:J9"/>
    <mergeCell ref="C83:E83"/>
    <mergeCell ref="C84:E84"/>
    <mergeCell ref="J88:J89"/>
    <mergeCell ref="C86:E86"/>
    <mergeCell ref="A88:C88"/>
    <mergeCell ref="D88:D89"/>
    <mergeCell ref="E88:F88"/>
    <mergeCell ref="G88:G89"/>
    <mergeCell ref="H88:I88"/>
  </mergeCells>
  <pageMargins left="0.74803149606299213" right="0.39370078740157483" top="0.59055118110236227" bottom="0.78740157480314965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25" zoomScaleNormal="100" zoomScaleSheetLayoutView="100" workbookViewId="0">
      <selection activeCell="D12" sqref="D12"/>
    </sheetView>
  </sheetViews>
  <sheetFormatPr defaultRowHeight="15"/>
  <cols>
    <col min="1" max="1" width="5.44140625" style="1" customWidth="1"/>
    <col min="2" max="2" width="7.5546875" style="1" customWidth="1"/>
    <col min="3" max="3" width="6.88671875" style="1" customWidth="1"/>
    <col min="4" max="4" width="38" style="2" customWidth="1"/>
    <col min="5" max="6" width="13.6640625" style="3" customWidth="1"/>
    <col min="7" max="7" width="5.109375" style="2" customWidth="1"/>
    <col min="8" max="254" width="8.88671875" style="2"/>
    <col min="255" max="255" width="4.44140625" style="2" customWidth="1"/>
    <col min="256" max="256" width="6.88671875" style="2" customWidth="1"/>
    <col min="257" max="257" width="6.33203125" style="2" customWidth="1"/>
    <col min="258" max="258" width="35.6640625" style="2" customWidth="1"/>
    <col min="259" max="260" width="10.88671875" style="2" customWidth="1"/>
    <col min="261" max="262" width="10.6640625" style="2" customWidth="1"/>
    <col min="263" max="263" width="6.109375" style="2" customWidth="1"/>
    <col min="264" max="510" width="8.88671875" style="2"/>
    <col min="511" max="511" width="4.44140625" style="2" customWidth="1"/>
    <col min="512" max="512" width="6.88671875" style="2" customWidth="1"/>
    <col min="513" max="513" width="6.33203125" style="2" customWidth="1"/>
    <col min="514" max="514" width="35.6640625" style="2" customWidth="1"/>
    <col min="515" max="516" width="10.88671875" style="2" customWidth="1"/>
    <col min="517" max="518" width="10.6640625" style="2" customWidth="1"/>
    <col min="519" max="519" width="6.109375" style="2" customWidth="1"/>
    <col min="520" max="766" width="8.88671875" style="2"/>
    <col min="767" max="767" width="4.44140625" style="2" customWidth="1"/>
    <col min="768" max="768" width="6.88671875" style="2" customWidth="1"/>
    <col min="769" max="769" width="6.33203125" style="2" customWidth="1"/>
    <col min="770" max="770" width="35.6640625" style="2" customWidth="1"/>
    <col min="771" max="772" width="10.88671875" style="2" customWidth="1"/>
    <col min="773" max="774" width="10.6640625" style="2" customWidth="1"/>
    <col min="775" max="775" width="6.109375" style="2" customWidth="1"/>
    <col min="776" max="1022" width="8.88671875" style="2"/>
    <col min="1023" max="1023" width="4.44140625" style="2" customWidth="1"/>
    <col min="1024" max="1024" width="6.88671875" style="2" customWidth="1"/>
    <col min="1025" max="1025" width="6.33203125" style="2" customWidth="1"/>
    <col min="1026" max="1026" width="35.6640625" style="2" customWidth="1"/>
    <col min="1027" max="1028" width="10.88671875" style="2" customWidth="1"/>
    <col min="1029" max="1030" width="10.6640625" style="2" customWidth="1"/>
    <col min="1031" max="1031" width="6.109375" style="2" customWidth="1"/>
    <col min="1032" max="1278" width="8.88671875" style="2"/>
    <col min="1279" max="1279" width="4.44140625" style="2" customWidth="1"/>
    <col min="1280" max="1280" width="6.88671875" style="2" customWidth="1"/>
    <col min="1281" max="1281" width="6.33203125" style="2" customWidth="1"/>
    <col min="1282" max="1282" width="35.6640625" style="2" customWidth="1"/>
    <col min="1283" max="1284" width="10.88671875" style="2" customWidth="1"/>
    <col min="1285" max="1286" width="10.6640625" style="2" customWidth="1"/>
    <col min="1287" max="1287" width="6.109375" style="2" customWidth="1"/>
    <col min="1288" max="1534" width="8.88671875" style="2"/>
    <col min="1535" max="1535" width="4.44140625" style="2" customWidth="1"/>
    <col min="1536" max="1536" width="6.88671875" style="2" customWidth="1"/>
    <col min="1537" max="1537" width="6.33203125" style="2" customWidth="1"/>
    <col min="1538" max="1538" width="35.6640625" style="2" customWidth="1"/>
    <col min="1539" max="1540" width="10.88671875" style="2" customWidth="1"/>
    <col min="1541" max="1542" width="10.6640625" style="2" customWidth="1"/>
    <col min="1543" max="1543" width="6.109375" style="2" customWidth="1"/>
    <col min="1544" max="1790" width="8.88671875" style="2"/>
    <col min="1791" max="1791" width="4.44140625" style="2" customWidth="1"/>
    <col min="1792" max="1792" width="6.88671875" style="2" customWidth="1"/>
    <col min="1793" max="1793" width="6.33203125" style="2" customWidth="1"/>
    <col min="1794" max="1794" width="35.6640625" style="2" customWidth="1"/>
    <col min="1795" max="1796" width="10.88671875" style="2" customWidth="1"/>
    <col min="1797" max="1798" width="10.6640625" style="2" customWidth="1"/>
    <col min="1799" max="1799" width="6.109375" style="2" customWidth="1"/>
    <col min="1800" max="2046" width="8.88671875" style="2"/>
    <col min="2047" max="2047" width="4.44140625" style="2" customWidth="1"/>
    <col min="2048" max="2048" width="6.88671875" style="2" customWidth="1"/>
    <col min="2049" max="2049" width="6.33203125" style="2" customWidth="1"/>
    <col min="2050" max="2050" width="35.6640625" style="2" customWidth="1"/>
    <col min="2051" max="2052" width="10.88671875" style="2" customWidth="1"/>
    <col min="2053" max="2054" width="10.6640625" style="2" customWidth="1"/>
    <col min="2055" max="2055" width="6.109375" style="2" customWidth="1"/>
    <col min="2056" max="2302" width="8.88671875" style="2"/>
    <col min="2303" max="2303" width="4.44140625" style="2" customWidth="1"/>
    <col min="2304" max="2304" width="6.88671875" style="2" customWidth="1"/>
    <col min="2305" max="2305" width="6.33203125" style="2" customWidth="1"/>
    <col min="2306" max="2306" width="35.6640625" style="2" customWidth="1"/>
    <col min="2307" max="2308" width="10.88671875" style="2" customWidth="1"/>
    <col min="2309" max="2310" width="10.6640625" style="2" customWidth="1"/>
    <col min="2311" max="2311" width="6.109375" style="2" customWidth="1"/>
    <col min="2312" max="2558" width="8.88671875" style="2"/>
    <col min="2559" max="2559" width="4.44140625" style="2" customWidth="1"/>
    <col min="2560" max="2560" width="6.88671875" style="2" customWidth="1"/>
    <col min="2561" max="2561" width="6.33203125" style="2" customWidth="1"/>
    <col min="2562" max="2562" width="35.6640625" style="2" customWidth="1"/>
    <col min="2563" max="2564" width="10.88671875" style="2" customWidth="1"/>
    <col min="2565" max="2566" width="10.6640625" style="2" customWidth="1"/>
    <col min="2567" max="2567" width="6.109375" style="2" customWidth="1"/>
    <col min="2568" max="2814" width="8.88671875" style="2"/>
    <col min="2815" max="2815" width="4.44140625" style="2" customWidth="1"/>
    <col min="2816" max="2816" width="6.88671875" style="2" customWidth="1"/>
    <col min="2817" max="2817" width="6.33203125" style="2" customWidth="1"/>
    <col min="2818" max="2818" width="35.6640625" style="2" customWidth="1"/>
    <col min="2819" max="2820" width="10.88671875" style="2" customWidth="1"/>
    <col min="2821" max="2822" width="10.6640625" style="2" customWidth="1"/>
    <col min="2823" max="2823" width="6.109375" style="2" customWidth="1"/>
    <col min="2824" max="3070" width="8.88671875" style="2"/>
    <col min="3071" max="3071" width="4.44140625" style="2" customWidth="1"/>
    <col min="3072" max="3072" width="6.88671875" style="2" customWidth="1"/>
    <col min="3073" max="3073" width="6.33203125" style="2" customWidth="1"/>
    <col min="3074" max="3074" width="35.6640625" style="2" customWidth="1"/>
    <col min="3075" max="3076" width="10.88671875" style="2" customWidth="1"/>
    <col min="3077" max="3078" width="10.6640625" style="2" customWidth="1"/>
    <col min="3079" max="3079" width="6.109375" style="2" customWidth="1"/>
    <col min="3080" max="3326" width="8.88671875" style="2"/>
    <col min="3327" max="3327" width="4.44140625" style="2" customWidth="1"/>
    <col min="3328" max="3328" width="6.88671875" style="2" customWidth="1"/>
    <col min="3329" max="3329" width="6.33203125" style="2" customWidth="1"/>
    <col min="3330" max="3330" width="35.6640625" style="2" customWidth="1"/>
    <col min="3331" max="3332" width="10.88671875" style="2" customWidth="1"/>
    <col min="3333" max="3334" width="10.6640625" style="2" customWidth="1"/>
    <col min="3335" max="3335" width="6.109375" style="2" customWidth="1"/>
    <col min="3336" max="3582" width="8.88671875" style="2"/>
    <col min="3583" max="3583" width="4.44140625" style="2" customWidth="1"/>
    <col min="3584" max="3584" width="6.88671875" style="2" customWidth="1"/>
    <col min="3585" max="3585" width="6.33203125" style="2" customWidth="1"/>
    <col min="3586" max="3586" width="35.6640625" style="2" customWidth="1"/>
    <col min="3587" max="3588" width="10.88671875" style="2" customWidth="1"/>
    <col min="3589" max="3590" width="10.6640625" style="2" customWidth="1"/>
    <col min="3591" max="3591" width="6.109375" style="2" customWidth="1"/>
    <col min="3592" max="3838" width="8.88671875" style="2"/>
    <col min="3839" max="3839" width="4.44140625" style="2" customWidth="1"/>
    <col min="3840" max="3840" width="6.88671875" style="2" customWidth="1"/>
    <col min="3841" max="3841" width="6.33203125" style="2" customWidth="1"/>
    <col min="3842" max="3842" width="35.6640625" style="2" customWidth="1"/>
    <col min="3843" max="3844" width="10.88671875" style="2" customWidth="1"/>
    <col min="3845" max="3846" width="10.6640625" style="2" customWidth="1"/>
    <col min="3847" max="3847" width="6.109375" style="2" customWidth="1"/>
    <col min="3848" max="4094" width="8.88671875" style="2"/>
    <col min="4095" max="4095" width="4.44140625" style="2" customWidth="1"/>
    <col min="4096" max="4096" width="6.88671875" style="2" customWidth="1"/>
    <col min="4097" max="4097" width="6.33203125" style="2" customWidth="1"/>
    <col min="4098" max="4098" width="35.6640625" style="2" customWidth="1"/>
    <col min="4099" max="4100" width="10.88671875" style="2" customWidth="1"/>
    <col min="4101" max="4102" width="10.6640625" style="2" customWidth="1"/>
    <col min="4103" max="4103" width="6.109375" style="2" customWidth="1"/>
    <col min="4104" max="4350" width="8.88671875" style="2"/>
    <col min="4351" max="4351" width="4.44140625" style="2" customWidth="1"/>
    <col min="4352" max="4352" width="6.88671875" style="2" customWidth="1"/>
    <col min="4353" max="4353" width="6.33203125" style="2" customWidth="1"/>
    <col min="4354" max="4354" width="35.6640625" style="2" customWidth="1"/>
    <col min="4355" max="4356" width="10.88671875" style="2" customWidth="1"/>
    <col min="4357" max="4358" width="10.6640625" style="2" customWidth="1"/>
    <col min="4359" max="4359" width="6.109375" style="2" customWidth="1"/>
    <col min="4360" max="4606" width="8.88671875" style="2"/>
    <col min="4607" max="4607" width="4.44140625" style="2" customWidth="1"/>
    <col min="4608" max="4608" width="6.88671875" style="2" customWidth="1"/>
    <col min="4609" max="4609" width="6.33203125" style="2" customWidth="1"/>
    <col min="4610" max="4610" width="35.6640625" style="2" customWidth="1"/>
    <col min="4611" max="4612" width="10.88671875" style="2" customWidth="1"/>
    <col min="4613" max="4614" width="10.6640625" style="2" customWidth="1"/>
    <col min="4615" max="4615" width="6.109375" style="2" customWidth="1"/>
    <col min="4616" max="4862" width="8.88671875" style="2"/>
    <col min="4863" max="4863" width="4.44140625" style="2" customWidth="1"/>
    <col min="4864" max="4864" width="6.88671875" style="2" customWidth="1"/>
    <col min="4865" max="4865" width="6.33203125" style="2" customWidth="1"/>
    <col min="4866" max="4866" width="35.6640625" style="2" customWidth="1"/>
    <col min="4867" max="4868" width="10.88671875" style="2" customWidth="1"/>
    <col min="4869" max="4870" width="10.6640625" style="2" customWidth="1"/>
    <col min="4871" max="4871" width="6.109375" style="2" customWidth="1"/>
    <col min="4872" max="5118" width="8.88671875" style="2"/>
    <col min="5119" max="5119" width="4.44140625" style="2" customWidth="1"/>
    <col min="5120" max="5120" width="6.88671875" style="2" customWidth="1"/>
    <col min="5121" max="5121" width="6.33203125" style="2" customWidth="1"/>
    <col min="5122" max="5122" width="35.6640625" style="2" customWidth="1"/>
    <col min="5123" max="5124" width="10.88671875" style="2" customWidth="1"/>
    <col min="5125" max="5126" width="10.6640625" style="2" customWidth="1"/>
    <col min="5127" max="5127" width="6.109375" style="2" customWidth="1"/>
    <col min="5128" max="5374" width="8.88671875" style="2"/>
    <col min="5375" max="5375" width="4.44140625" style="2" customWidth="1"/>
    <col min="5376" max="5376" width="6.88671875" style="2" customWidth="1"/>
    <col min="5377" max="5377" width="6.33203125" style="2" customWidth="1"/>
    <col min="5378" max="5378" width="35.6640625" style="2" customWidth="1"/>
    <col min="5379" max="5380" width="10.88671875" style="2" customWidth="1"/>
    <col min="5381" max="5382" width="10.6640625" style="2" customWidth="1"/>
    <col min="5383" max="5383" width="6.109375" style="2" customWidth="1"/>
    <col min="5384" max="5630" width="8.88671875" style="2"/>
    <col min="5631" max="5631" width="4.44140625" style="2" customWidth="1"/>
    <col min="5632" max="5632" width="6.88671875" style="2" customWidth="1"/>
    <col min="5633" max="5633" width="6.33203125" style="2" customWidth="1"/>
    <col min="5634" max="5634" width="35.6640625" style="2" customWidth="1"/>
    <col min="5635" max="5636" width="10.88671875" style="2" customWidth="1"/>
    <col min="5637" max="5638" width="10.6640625" style="2" customWidth="1"/>
    <col min="5639" max="5639" width="6.109375" style="2" customWidth="1"/>
    <col min="5640" max="5886" width="8.88671875" style="2"/>
    <col min="5887" max="5887" width="4.44140625" style="2" customWidth="1"/>
    <col min="5888" max="5888" width="6.88671875" style="2" customWidth="1"/>
    <col min="5889" max="5889" width="6.33203125" style="2" customWidth="1"/>
    <col min="5890" max="5890" width="35.6640625" style="2" customWidth="1"/>
    <col min="5891" max="5892" width="10.88671875" style="2" customWidth="1"/>
    <col min="5893" max="5894" width="10.6640625" style="2" customWidth="1"/>
    <col min="5895" max="5895" width="6.109375" style="2" customWidth="1"/>
    <col min="5896" max="6142" width="8.88671875" style="2"/>
    <col min="6143" max="6143" width="4.44140625" style="2" customWidth="1"/>
    <col min="6144" max="6144" width="6.88671875" style="2" customWidth="1"/>
    <col min="6145" max="6145" width="6.33203125" style="2" customWidth="1"/>
    <col min="6146" max="6146" width="35.6640625" style="2" customWidth="1"/>
    <col min="6147" max="6148" width="10.88671875" style="2" customWidth="1"/>
    <col min="6149" max="6150" width="10.6640625" style="2" customWidth="1"/>
    <col min="6151" max="6151" width="6.109375" style="2" customWidth="1"/>
    <col min="6152" max="6398" width="8.88671875" style="2"/>
    <col min="6399" max="6399" width="4.44140625" style="2" customWidth="1"/>
    <col min="6400" max="6400" width="6.88671875" style="2" customWidth="1"/>
    <col min="6401" max="6401" width="6.33203125" style="2" customWidth="1"/>
    <col min="6402" max="6402" width="35.6640625" style="2" customWidth="1"/>
    <col min="6403" max="6404" width="10.88671875" style="2" customWidth="1"/>
    <col min="6405" max="6406" width="10.6640625" style="2" customWidth="1"/>
    <col min="6407" max="6407" width="6.109375" style="2" customWidth="1"/>
    <col min="6408" max="6654" width="8.88671875" style="2"/>
    <col min="6655" max="6655" width="4.44140625" style="2" customWidth="1"/>
    <col min="6656" max="6656" width="6.88671875" style="2" customWidth="1"/>
    <col min="6657" max="6657" width="6.33203125" style="2" customWidth="1"/>
    <col min="6658" max="6658" width="35.6640625" style="2" customWidth="1"/>
    <col min="6659" max="6660" width="10.88671875" style="2" customWidth="1"/>
    <col min="6661" max="6662" width="10.6640625" style="2" customWidth="1"/>
    <col min="6663" max="6663" width="6.109375" style="2" customWidth="1"/>
    <col min="6664" max="6910" width="8.88671875" style="2"/>
    <col min="6911" max="6911" width="4.44140625" style="2" customWidth="1"/>
    <col min="6912" max="6912" width="6.88671875" style="2" customWidth="1"/>
    <col min="6913" max="6913" width="6.33203125" style="2" customWidth="1"/>
    <col min="6914" max="6914" width="35.6640625" style="2" customWidth="1"/>
    <col min="6915" max="6916" width="10.88671875" style="2" customWidth="1"/>
    <col min="6917" max="6918" width="10.6640625" style="2" customWidth="1"/>
    <col min="6919" max="6919" width="6.109375" style="2" customWidth="1"/>
    <col min="6920" max="7166" width="8.88671875" style="2"/>
    <col min="7167" max="7167" width="4.44140625" style="2" customWidth="1"/>
    <col min="7168" max="7168" width="6.88671875" style="2" customWidth="1"/>
    <col min="7169" max="7169" width="6.33203125" style="2" customWidth="1"/>
    <col min="7170" max="7170" width="35.6640625" style="2" customWidth="1"/>
    <col min="7171" max="7172" width="10.88671875" style="2" customWidth="1"/>
    <col min="7173" max="7174" width="10.6640625" style="2" customWidth="1"/>
    <col min="7175" max="7175" width="6.109375" style="2" customWidth="1"/>
    <col min="7176" max="7422" width="8.88671875" style="2"/>
    <col min="7423" max="7423" width="4.44140625" style="2" customWidth="1"/>
    <col min="7424" max="7424" width="6.88671875" style="2" customWidth="1"/>
    <col min="7425" max="7425" width="6.33203125" style="2" customWidth="1"/>
    <col min="7426" max="7426" width="35.6640625" style="2" customWidth="1"/>
    <col min="7427" max="7428" width="10.88671875" style="2" customWidth="1"/>
    <col min="7429" max="7430" width="10.6640625" style="2" customWidth="1"/>
    <col min="7431" max="7431" width="6.109375" style="2" customWidth="1"/>
    <col min="7432" max="7678" width="8.88671875" style="2"/>
    <col min="7679" max="7679" width="4.44140625" style="2" customWidth="1"/>
    <col min="7680" max="7680" width="6.88671875" style="2" customWidth="1"/>
    <col min="7681" max="7681" width="6.33203125" style="2" customWidth="1"/>
    <col min="7682" max="7682" width="35.6640625" style="2" customWidth="1"/>
    <col min="7683" max="7684" width="10.88671875" style="2" customWidth="1"/>
    <col min="7685" max="7686" width="10.6640625" style="2" customWidth="1"/>
    <col min="7687" max="7687" width="6.109375" style="2" customWidth="1"/>
    <col min="7688" max="7934" width="8.88671875" style="2"/>
    <col min="7935" max="7935" width="4.44140625" style="2" customWidth="1"/>
    <col min="7936" max="7936" width="6.88671875" style="2" customWidth="1"/>
    <col min="7937" max="7937" width="6.33203125" style="2" customWidth="1"/>
    <col min="7938" max="7938" width="35.6640625" style="2" customWidth="1"/>
    <col min="7939" max="7940" width="10.88671875" style="2" customWidth="1"/>
    <col min="7941" max="7942" width="10.6640625" style="2" customWidth="1"/>
    <col min="7943" max="7943" width="6.109375" style="2" customWidth="1"/>
    <col min="7944" max="8190" width="8.88671875" style="2"/>
    <col min="8191" max="8191" width="4.44140625" style="2" customWidth="1"/>
    <col min="8192" max="8192" width="6.88671875" style="2" customWidth="1"/>
    <col min="8193" max="8193" width="6.33203125" style="2" customWidth="1"/>
    <col min="8194" max="8194" width="35.6640625" style="2" customWidth="1"/>
    <col min="8195" max="8196" width="10.88671875" style="2" customWidth="1"/>
    <col min="8197" max="8198" width="10.6640625" style="2" customWidth="1"/>
    <col min="8199" max="8199" width="6.109375" style="2" customWidth="1"/>
    <col min="8200" max="8446" width="8.88671875" style="2"/>
    <col min="8447" max="8447" width="4.44140625" style="2" customWidth="1"/>
    <col min="8448" max="8448" width="6.88671875" style="2" customWidth="1"/>
    <col min="8449" max="8449" width="6.33203125" style="2" customWidth="1"/>
    <col min="8450" max="8450" width="35.6640625" style="2" customWidth="1"/>
    <col min="8451" max="8452" width="10.88671875" style="2" customWidth="1"/>
    <col min="8453" max="8454" width="10.6640625" style="2" customWidth="1"/>
    <col min="8455" max="8455" width="6.109375" style="2" customWidth="1"/>
    <col min="8456" max="8702" width="8.88671875" style="2"/>
    <col min="8703" max="8703" width="4.44140625" style="2" customWidth="1"/>
    <col min="8704" max="8704" width="6.88671875" style="2" customWidth="1"/>
    <col min="8705" max="8705" width="6.33203125" style="2" customWidth="1"/>
    <col min="8706" max="8706" width="35.6640625" style="2" customWidth="1"/>
    <col min="8707" max="8708" width="10.88671875" style="2" customWidth="1"/>
    <col min="8709" max="8710" width="10.6640625" style="2" customWidth="1"/>
    <col min="8711" max="8711" width="6.109375" style="2" customWidth="1"/>
    <col min="8712" max="8958" width="8.88671875" style="2"/>
    <col min="8959" max="8959" width="4.44140625" style="2" customWidth="1"/>
    <col min="8960" max="8960" width="6.88671875" style="2" customWidth="1"/>
    <col min="8961" max="8961" width="6.33203125" style="2" customWidth="1"/>
    <col min="8962" max="8962" width="35.6640625" style="2" customWidth="1"/>
    <col min="8963" max="8964" width="10.88671875" style="2" customWidth="1"/>
    <col min="8965" max="8966" width="10.6640625" style="2" customWidth="1"/>
    <col min="8967" max="8967" width="6.109375" style="2" customWidth="1"/>
    <col min="8968" max="9214" width="8.88671875" style="2"/>
    <col min="9215" max="9215" width="4.44140625" style="2" customWidth="1"/>
    <col min="9216" max="9216" width="6.88671875" style="2" customWidth="1"/>
    <col min="9217" max="9217" width="6.33203125" style="2" customWidth="1"/>
    <col min="9218" max="9218" width="35.6640625" style="2" customWidth="1"/>
    <col min="9219" max="9220" width="10.88671875" style="2" customWidth="1"/>
    <col min="9221" max="9222" width="10.6640625" style="2" customWidth="1"/>
    <col min="9223" max="9223" width="6.109375" style="2" customWidth="1"/>
    <col min="9224" max="9470" width="8.88671875" style="2"/>
    <col min="9471" max="9471" width="4.44140625" style="2" customWidth="1"/>
    <col min="9472" max="9472" width="6.88671875" style="2" customWidth="1"/>
    <col min="9473" max="9473" width="6.33203125" style="2" customWidth="1"/>
    <col min="9474" max="9474" width="35.6640625" style="2" customWidth="1"/>
    <col min="9475" max="9476" width="10.88671875" style="2" customWidth="1"/>
    <col min="9477" max="9478" width="10.6640625" style="2" customWidth="1"/>
    <col min="9479" max="9479" width="6.109375" style="2" customWidth="1"/>
    <col min="9480" max="9726" width="8.88671875" style="2"/>
    <col min="9727" max="9727" width="4.44140625" style="2" customWidth="1"/>
    <col min="9728" max="9728" width="6.88671875" style="2" customWidth="1"/>
    <col min="9729" max="9729" width="6.33203125" style="2" customWidth="1"/>
    <col min="9730" max="9730" width="35.6640625" style="2" customWidth="1"/>
    <col min="9731" max="9732" width="10.88671875" style="2" customWidth="1"/>
    <col min="9733" max="9734" width="10.6640625" style="2" customWidth="1"/>
    <col min="9735" max="9735" width="6.109375" style="2" customWidth="1"/>
    <col min="9736" max="9982" width="8.88671875" style="2"/>
    <col min="9983" max="9983" width="4.44140625" style="2" customWidth="1"/>
    <col min="9984" max="9984" width="6.88671875" style="2" customWidth="1"/>
    <col min="9985" max="9985" width="6.33203125" style="2" customWidth="1"/>
    <col min="9986" max="9986" width="35.6640625" style="2" customWidth="1"/>
    <col min="9987" max="9988" width="10.88671875" style="2" customWidth="1"/>
    <col min="9989" max="9990" width="10.6640625" style="2" customWidth="1"/>
    <col min="9991" max="9991" width="6.109375" style="2" customWidth="1"/>
    <col min="9992" max="10238" width="8.88671875" style="2"/>
    <col min="10239" max="10239" width="4.44140625" style="2" customWidth="1"/>
    <col min="10240" max="10240" width="6.88671875" style="2" customWidth="1"/>
    <col min="10241" max="10241" width="6.33203125" style="2" customWidth="1"/>
    <col min="10242" max="10242" width="35.6640625" style="2" customWidth="1"/>
    <col min="10243" max="10244" width="10.88671875" style="2" customWidth="1"/>
    <col min="10245" max="10246" width="10.6640625" style="2" customWidth="1"/>
    <col min="10247" max="10247" width="6.109375" style="2" customWidth="1"/>
    <col min="10248" max="10494" width="8.88671875" style="2"/>
    <col min="10495" max="10495" width="4.44140625" style="2" customWidth="1"/>
    <col min="10496" max="10496" width="6.88671875" style="2" customWidth="1"/>
    <col min="10497" max="10497" width="6.33203125" style="2" customWidth="1"/>
    <col min="10498" max="10498" width="35.6640625" style="2" customWidth="1"/>
    <col min="10499" max="10500" width="10.88671875" style="2" customWidth="1"/>
    <col min="10501" max="10502" width="10.6640625" style="2" customWidth="1"/>
    <col min="10503" max="10503" width="6.109375" style="2" customWidth="1"/>
    <col min="10504" max="10750" width="8.88671875" style="2"/>
    <col min="10751" max="10751" width="4.44140625" style="2" customWidth="1"/>
    <col min="10752" max="10752" width="6.88671875" style="2" customWidth="1"/>
    <col min="10753" max="10753" width="6.33203125" style="2" customWidth="1"/>
    <col min="10754" max="10754" width="35.6640625" style="2" customWidth="1"/>
    <col min="10755" max="10756" width="10.88671875" style="2" customWidth="1"/>
    <col min="10757" max="10758" width="10.6640625" style="2" customWidth="1"/>
    <col min="10759" max="10759" width="6.109375" style="2" customWidth="1"/>
    <col min="10760" max="11006" width="8.88671875" style="2"/>
    <col min="11007" max="11007" width="4.44140625" style="2" customWidth="1"/>
    <col min="11008" max="11008" width="6.88671875" style="2" customWidth="1"/>
    <col min="11009" max="11009" width="6.33203125" style="2" customWidth="1"/>
    <col min="11010" max="11010" width="35.6640625" style="2" customWidth="1"/>
    <col min="11011" max="11012" width="10.88671875" style="2" customWidth="1"/>
    <col min="11013" max="11014" width="10.6640625" style="2" customWidth="1"/>
    <col min="11015" max="11015" width="6.109375" style="2" customWidth="1"/>
    <col min="11016" max="11262" width="8.88671875" style="2"/>
    <col min="11263" max="11263" width="4.44140625" style="2" customWidth="1"/>
    <col min="11264" max="11264" width="6.88671875" style="2" customWidth="1"/>
    <col min="11265" max="11265" width="6.33203125" style="2" customWidth="1"/>
    <col min="11266" max="11266" width="35.6640625" style="2" customWidth="1"/>
    <col min="11267" max="11268" width="10.88671875" style="2" customWidth="1"/>
    <col min="11269" max="11270" width="10.6640625" style="2" customWidth="1"/>
    <col min="11271" max="11271" width="6.109375" style="2" customWidth="1"/>
    <col min="11272" max="11518" width="8.88671875" style="2"/>
    <col min="11519" max="11519" width="4.44140625" style="2" customWidth="1"/>
    <col min="11520" max="11520" width="6.88671875" style="2" customWidth="1"/>
    <col min="11521" max="11521" width="6.33203125" style="2" customWidth="1"/>
    <col min="11522" max="11522" width="35.6640625" style="2" customWidth="1"/>
    <col min="11523" max="11524" width="10.88671875" style="2" customWidth="1"/>
    <col min="11525" max="11526" width="10.6640625" style="2" customWidth="1"/>
    <col min="11527" max="11527" width="6.109375" style="2" customWidth="1"/>
    <col min="11528" max="11774" width="8.88671875" style="2"/>
    <col min="11775" max="11775" width="4.44140625" style="2" customWidth="1"/>
    <col min="11776" max="11776" width="6.88671875" style="2" customWidth="1"/>
    <col min="11777" max="11777" width="6.33203125" style="2" customWidth="1"/>
    <col min="11778" max="11778" width="35.6640625" style="2" customWidth="1"/>
    <col min="11779" max="11780" width="10.88671875" style="2" customWidth="1"/>
    <col min="11781" max="11782" width="10.6640625" style="2" customWidth="1"/>
    <col min="11783" max="11783" width="6.109375" style="2" customWidth="1"/>
    <col min="11784" max="12030" width="8.88671875" style="2"/>
    <col min="12031" max="12031" width="4.44140625" style="2" customWidth="1"/>
    <col min="12032" max="12032" width="6.88671875" style="2" customWidth="1"/>
    <col min="12033" max="12033" width="6.33203125" style="2" customWidth="1"/>
    <col min="12034" max="12034" width="35.6640625" style="2" customWidth="1"/>
    <col min="12035" max="12036" width="10.88671875" style="2" customWidth="1"/>
    <col min="12037" max="12038" width="10.6640625" style="2" customWidth="1"/>
    <col min="12039" max="12039" width="6.109375" style="2" customWidth="1"/>
    <col min="12040" max="12286" width="8.88671875" style="2"/>
    <col min="12287" max="12287" width="4.44140625" style="2" customWidth="1"/>
    <col min="12288" max="12288" width="6.88671875" style="2" customWidth="1"/>
    <col min="12289" max="12289" width="6.33203125" style="2" customWidth="1"/>
    <col min="12290" max="12290" width="35.6640625" style="2" customWidth="1"/>
    <col min="12291" max="12292" width="10.88671875" style="2" customWidth="1"/>
    <col min="12293" max="12294" width="10.6640625" style="2" customWidth="1"/>
    <col min="12295" max="12295" width="6.109375" style="2" customWidth="1"/>
    <col min="12296" max="12542" width="8.88671875" style="2"/>
    <col min="12543" max="12543" width="4.44140625" style="2" customWidth="1"/>
    <col min="12544" max="12544" width="6.88671875" style="2" customWidth="1"/>
    <col min="12545" max="12545" width="6.33203125" style="2" customWidth="1"/>
    <col min="12546" max="12546" width="35.6640625" style="2" customWidth="1"/>
    <col min="12547" max="12548" width="10.88671875" style="2" customWidth="1"/>
    <col min="12549" max="12550" width="10.6640625" style="2" customWidth="1"/>
    <col min="12551" max="12551" width="6.109375" style="2" customWidth="1"/>
    <col min="12552" max="12798" width="8.88671875" style="2"/>
    <col min="12799" max="12799" width="4.44140625" style="2" customWidth="1"/>
    <col min="12800" max="12800" width="6.88671875" style="2" customWidth="1"/>
    <col min="12801" max="12801" width="6.33203125" style="2" customWidth="1"/>
    <col min="12802" max="12802" width="35.6640625" style="2" customWidth="1"/>
    <col min="12803" max="12804" width="10.88671875" style="2" customWidth="1"/>
    <col min="12805" max="12806" width="10.6640625" style="2" customWidth="1"/>
    <col min="12807" max="12807" width="6.109375" style="2" customWidth="1"/>
    <col min="12808" max="13054" width="8.88671875" style="2"/>
    <col min="13055" max="13055" width="4.44140625" style="2" customWidth="1"/>
    <col min="13056" max="13056" width="6.88671875" style="2" customWidth="1"/>
    <col min="13057" max="13057" width="6.33203125" style="2" customWidth="1"/>
    <col min="13058" max="13058" width="35.6640625" style="2" customWidth="1"/>
    <col min="13059" max="13060" width="10.88671875" style="2" customWidth="1"/>
    <col min="13061" max="13062" width="10.6640625" style="2" customWidth="1"/>
    <col min="13063" max="13063" width="6.109375" style="2" customWidth="1"/>
    <col min="13064" max="13310" width="8.88671875" style="2"/>
    <col min="13311" max="13311" width="4.44140625" style="2" customWidth="1"/>
    <col min="13312" max="13312" width="6.88671875" style="2" customWidth="1"/>
    <col min="13313" max="13313" width="6.33203125" style="2" customWidth="1"/>
    <col min="13314" max="13314" width="35.6640625" style="2" customWidth="1"/>
    <col min="13315" max="13316" width="10.88671875" style="2" customWidth="1"/>
    <col min="13317" max="13318" width="10.6640625" style="2" customWidth="1"/>
    <col min="13319" max="13319" width="6.109375" style="2" customWidth="1"/>
    <col min="13320" max="13566" width="8.88671875" style="2"/>
    <col min="13567" max="13567" width="4.44140625" style="2" customWidth="1"/>
    <col min="13568" max="13568" width="6.88671875" style="2" customWidth="1"/>
    <col min="13569" max="13569" width="6.33203125" style="2" customWidth="1"/>
    <col min="13570" max="13570" width="35.6640625" style="2" customWidth="1"/>
    <col min="13571" max="13572" width="10.88671875" style="2" customWidth="1"/>
    <col min="13573" max="13574" width="10.6640625" style="2" customWidth="1"/>
    <col min="13575" max="13575" width="6.109375" style="2" customWidth="1"/>
    <col min="13576" max="13822" width="8.88671875" style="2"/>
    <col min="13823" max="13823" width="4.44140625" style="2" customWidth="1"/>
    <col min="13824" max="13824" width="6.88671875" style="2" customWidth="1"/>
    <col min="13825" max="13825" width="6.33203125" style="2" customWidth="1"/>
    <col min="13826" max="13826" width="35.6640625" style="2" customWidth="1"/>
    <col min="13827" max="13828" width="10.88671875" style="2" customWidth="1"/>
    <col min="13829" max="13830" width="10.6640625" style="2" customWidth="1"/>
    <col min="13831" max="13831" width="6.109375" style="2" customWidth="1"/>
    <col min="13832" max="14078" width="8.88671875" style="2"/>
    <col min="14079" max="14079" width="4.44140625" style="2" customWidth="1"/>
    <col min="14080" max="14080" width="6.88671875" style="2" customWidth="1"/>
    <col min="14081" max="14081" width="6.33203125" style="2" customWidth="1"/>
    <col min="14082" max="14082" width="35.6640625" style="2" customWidth="1"/>
    <col min="14083" max="14084" width="10.88671875" style="2" customWidth="1"/>
    <col min="14085" max="14086" width="10.6640625" style="2" customWidth="1"/>
    <col min="14087" max="14087" width="6.109375" style="2" customWidth="1"/>
    <col min="14088" max="14334" width="8.88671875" style="2"/>
    <col min="14335" max="14335" width="4.44140625" style="2" customWidth="1"/>
    <col min="14336" max="14336" width="6.88671875" style="2" customWidth="1"/>
    <col min="14337" max="14337" width="6.33203125" style="2" customWidth="1"/>
    <col min="14338" max="14338" width="35.6640625" style="2" customWidth="1"/>
    <col min="14339" max="14340" width="10.88671875" style="2" customWidth="1"/>
    <col min="14341" max="14342" width="10.6640625" style="2" customWidth="1"/>
    <col min="14343" max="14343" width="6.109375" style="2" customWidth="1"/>
    <col min="14344" max="14590" width="8.88671875" style="2"/>
    <col min="14591" max="14591" width="4.44140625" style="2" customWidth="1"/>
    <col min="14592" max="14592" width="6.88671875" style="2" customWidth="1"/>
    <col min="14593" max="14593" width="6.33203125" style="2" customWidth="1"/>
    <col min="14594" max="14594" width="35.6640625" style="2" customWidth="1"/>
    <col min="14595" max="14596" width="10.88671875" style="2" customWidth="1"/>
    <col min="14597" max="14598" width="10.6640625" style="2" customWidth="1"/>
    <col min="14599" max="14599" width="6.109375" style="2" customWidth="1"/>
    <col min="14600" max="14846" width="8.88671875" style="2"/>
    <col min="14847" max="14847" width="4.44140625" style="2" customWidth="1"/>
    <col min="14848" max="14848" width="6.88671875" style="2" customWidth="1"/>
    <col min="14849" max="14849" width="6.33203125" style="2" customWidth="1"/>
    <col min="14850" max="14850" width="35.6640625" style="2" customWidth="1"/>
    <col min="14851" max="14852" width="10.88671875" style="2" customWidth="1"/>
    <col min="14853" max="14854" width="10.6640625" style="2" customWidth="1"/>
    <col min="14855" max="14855" width="6.109375" style="2" customWidth="1"/>
    <col min="14856" max="15102" width="8.88671875" style="2"/>
    <col min="15103" max="15103" width="4.44140625" style="2" customWidth="1"/>
    <col min="15104" max="15104" width="6.88671875" style="2" customWidth="1"/>
    <col min="15105" max="15105" width="6.33203125" style="2" customWidth="1"/>
    <col min="15106" max="15106" width="35.6640625" style="2" customWidth="1"/>
    <col min="15107" max="15108" width="10.88671875" style="2" customWidth="1"/>
    <col min="15109" max="15110" width="10.6640625" style="2" customWidth="1"/>
    <col min="15111" max="15111" width="6.109375" style="2" customWidth="1"/>
    <col min="15112" max="15358" width="8.88671875" style="2"/>
    <col min="15359" max="15359" width="4.44140625" style="2" customWidth="1"/>
    <col min="15360" max="15360" width="6.88671875" style="2" customWidth="1"/>
    <col min="15361" max="15361" width="6.33203125" style="2" customWidth="1"/>
    <col min="15362" max="15362" width="35.6640625" style="2" customWidth="1"/>
    <col min="15363" max="15364" width="10.88671875" style="2" customWidth="1"/>
    <col min="15365" max="15366" width="10.6640625" style="2" customWidth="1"/>
    <col min="15367" max="15367" width="6.109375" style="2" customWidth="1"/>
    <col min="15368" max="15614" width="8.88671875" style="2"/>
    <col min="15615" max="15615" width="4.44140625" style="2" customWidth="1"/>
    <col min="15616" max="15616" width="6.88671875" style="2" customWidth="1"/>
    <col min="15617" max="15617" width="6.33203125" style="2" customWidth="1"/>
    <col min="15618" max="15618" width="35.6640625" style="2" customWidth="1"/>
    <col min="15619" max="15620" width="10.88671875" style="2" customWidth="1"/>
    <col min="15621" max="15622" width="10.6640625" style="2" customWidth="1"/>
    <col min="15623" max="15623" width="6.109375" style="2" customWidth="1"/>
    <col min="15624" max="15870" width="8.88671875" style="2"/>
    <col min="15871" max="15871" width="4.44140625" style="2" customWidth="1"/>
    <col min="15872" max="15872" width="6.88671875" style="2" customWidth="1"/>
    <col min="15873" max="15873" width="6.33203125" style="2" customWidth="1"/>
    <col min="15874" max="15874" width="35.6640625" style="2" customWidth="1"/>
    <col min="15875" max="15876" width="10.88671875" style="2" customWidth="1"/>
    <col min="15877" max="15878" width="10.6640625" style="2" customWidth="1"/>
    <col min="15879" max="15879" width="6.109375" style="2" customWidth="1"/>
    <col min="15880" max="16126" width="8.88671875" style="2"/>
    <col min="16127" max="16127" width="4.44140625" style="2" customWidth="1"/>
    <col min="16128" max="16128" width="6.88671875" style="2" customWidth="1"/>
    <col min="16129" max="16129" width="6.33203125" style="2" customWidth="1"/>
    <col min="16130" max="16130" width="35.6640625" style="2" customWidth="1"/>
    <col min="16131" max="16132" width="10.88671875" style="2" customWidth="1"/>
    <col min="16133" max="16134" width="10.6640625" style="2" customWidth="1"/>
    <col min="16135" max="16135" width="6.109375" style="2" customWidth="1"/>
    <col min="16136" max="16384" width="8.88671875" style="2"/>
  </cols>
  <sheetData>
    <row r="1" spans="1:7" ht="13.2" customHeight="1">
      <c r="A1" s="320"/>
      <c r="B1" s="320"/>
      <c r="C1" s="320"/>
      <c r="D1" s="319"/>
      <c r="E1" s="309"/>
      <c r="F1" s="4" t="str">
        <f>'T1'!I1</f>
        <v xml:space="preserve">Tabela </v>
      </c>
      <c r="G1" s="318" t="s">
        <v>129</v>
      </c>
    </row>
    <row r="2" spans="1:7" s="313" customFormat="1" ht="15" customHeight="1">
      <c r="A2" s="317" t="s">
        <v>119</v>
      </c>
      <c r="B2" s="312"/>
      <c r="C2" s="316"/>
      <c r="D2" s="1069" t="str">
        <f>'T1'!D2</f>
        <v xml:space="preserve">Sprawozdanie </v>
      </c>
      <c r="E2" s="1069"/>
      <c r="F2" s="315"/>
      <c r="G2" s="314"/>
    </row>
    <row r="3" spans="1:7" s="313" customFormat="1" ht="15" customHeight="1">
      <c r="A3" s="317" t="s">
        <v>119</v>
      </c>
      <c r="B3" s="312"/>
      <c r="C3" s="316"/>
      <c r="D3" s="1069" t="s">
        <v>128</v>
      </c>
      <c r="E3" s="1069"/>
      <c r="F3" s="315"/>
      <c r="G3" s="314"/>
    </row>
    <row r="4" spans="1:7" ht="15" customHeight="1">
      <c r="A4" s="312"/>
      <c r="B4" s="311"/>
      <c r="C4" s="310"/>
      <c r="D4" s="1069" t="str">
        <f>'T1'!D4</f>
        <v xml:space="preserve">za rok 2016 </v>
      </c>
      <c r="E4" s="1069"/>
      <c r="F4" s="309"/>
      <c r="G4" s="308"/>
    </row>
    <row r="5" spans="1:7" ht="15" customHeight="1">
      <c r="A5" s="312"/>
      <c r="B5" s="311"/>
      <c r="C5" s="310"/>
      <c r="D5" s="413"/>
      <c r="E5" s="413"/>
      <c r="F5" s="309"/>
      <c r="G5" s="308"/>
    </row>
    <row r="6" spans="1:7" s="10" customFormat="1" ht="22.2" customHeight="1">
      <c r="A6" s="1070" t="s">
        <v>2</v>
      </c>
      <c r="B6" s="1071"/>
      <c r="C6" s="1072"/>
      <c r="D6" s="1073" t="s">
        <v>303</v>
      </c>
      <c r="E6" s="1075" t="s">
        <v>302</v>
      </c>
      <c r="F6" s="1077" t="s">
        <v>6</v>
      </c>
      <c r="G6" s="1067" t="s">
        <v>127</v>
      </c>
    </row>
    <row r="7" spans="1:7" s="7" customFormat="1" ht="48.6" customHeight="1">
      <c r="A7" s="307" t="s">
        <v>9</v>
      </c>
      <c r="B7" s="307" t="s">
        <v>10</v>
      </c>
      <c r="C7" s="306" t="s">
        <v>11</v>
      </c>
      <c r="D7" s="1074"/>
      <c r="E7" s="1076"/>
      <c r="F7" s="1078"/>
      <c r="G7" s="1068"/>
    </row>
    <row r="8" spans="1:7" s="7" customFormat="1" ht="12" customHeight="1">
      <c r="A8" s="304">
        <v>1</v>
      </c>
      <c r="B8" s="304">
        <v>2</v>
      </c>
      <c r="C8" s="304">
        <v>3</v>
      </c>
      <c r="D8" s="305">
        <v>4</v>
      </c>
      <c r="E8" s="304">
        <v>5</v>
      </c>
      <c r="F8" s="304">
        <v>6</v>
      </c>
      <c r="G8" s="304">
        <v>7</v>
      </c>
    </row>
    <row r="9" spans="1:7" s="154" customFormat="1" ht="18" customHeight="1">
      <c r="A9" s="633">
        <v>10</v>
      </c>
      <c r="B9" s="634"/>
      <c r="C9" s="634"/>
      <c r="D9" s="615" t="s">
        <v>14</v>
      </c>
      <c r="E9" s="616">
        <f>E10</f>
        <v>110000</v>
      </c>
      <c r="F9" s="616">
        <f>F10</f>
        <v>40626.9</v>
      </c>
      <c r="G9" s="617">
        <f t="shared" ref="G9" si="0">F9/E9*100</f>
        <v>36.93354545454546</v>
      </c>
    </row>
    <row r="10" spans="1:7" s="154" customFormat="1" ht="18" customHeight="1">
      <c r="A10" s="634"/>
      <c r="B10" s="635">
        <v>1010</v>
      </c>
      <c r="C10" s="636"/>
      <c r="D10" s="618" t="s">
        <v>15</v>
      </c>
      <c r="E10" s="619">
        <f>SUM(E11:E12)</f>
        <v>110000</v>
      </c>
      <c r="F10" s="619">
        <f>SUM(F11:F12)</f>
        <v>40626.9</v>
      </c>
      <c r="G10" s="620"/>
    </row>
    <row r="11" spans="1:7" s="154" customFormat="1" ht="20.399999999999999">
      <c r="A11" s="359"/>
      <c r="B11" s="359"/>
      <c r="C11" s="637">
        <v>6050</v>
      </c>
      <c r="D11" s="621" t="s">
        <v>368</v>
      </c>
      <c r="E11" s="357">
        <v>80000</v>
      </c>
      <c r="F11" s="357">
        <v>11106.9</v>
      </c>
      <c r="G11" s="620">
        <f>F11/E11*100</f>
        <v>13.883624999999999</v>
      </c>
    </row>
    <row r="12" spans="1:7" s="154" customFormat="1" ht="20.399999999999999">
      <c r="A12" s="359"/>
      <c r="B12" s="359"/>
      <c r="C12" s="637">
        <v>6050</v>
      </c>
      <c r="D12" s="398" t="s">
        <v>251</v>
      </c>
      <c r="E12" s="357">
        <v>30000</v>
      </c>
      <c r="F12" s="357">
        <v>29520</v>
      </c>
      <c r="G12" s="620">
        <f>F12/E12*100</f>
        <v>98.4</v>
      </c>
    </row>
    <row r="13" spans="1:7" s="639" customFormat="1" ht="18" customHeight="1">
      <c r="A13" s="638">
        <v>600</v>
      </c>
      <c r="B13" s="634"/>
      <c r="C13" s="634"/>
      <c r="D13" s="622" t="s">
        <v>92</v>
      </c>
      <c r="E13" s="623">
        <f>E14+E17</f>
        <v>546498.4</v>
      </c>
      <c r="F13" s="623">
        <f>F14+F17</f>
        <v>294519.32999999996</v>
      </c>
      <c r="G13" s="617">
        <f t="shared" ref="G13:G18" si="1">F13/E13*100</f>
        <v>53.89207543883019</v>
      </c>
    </row>
    <row r="14" spans="1:7" s="639" customFormat="1" ht="18" customHeight="1">
      <c r="A14" s="634"/>
      <c r="B14" s="640">
        <v>60014</v>
      </c>
      <c r="C14" s="634"/>
      <c r="D14" s="353" t="s">
        <v>202</v>
      </c>
      <c r="E14" s="549">
        <f>SUM(E15+E16)</f>
        <v>198498.4</v>
      </c>
      <c r="F14" s="549">
        <f>SUM(F15+F16)</f>
        <v>196721.53999999998</v>
      </c>
      <c r="G14" s="620">
        <f t="shared" si="1"/>
        <v>99.104849207852553</v>
      </c>
    </row>
    <row r="15" spans="1:7" s="154" customFormat="1" ht="30.6">
      <c r="A15" s="359"/>
      <c r="B15" s="641"/>
      <c r="C15" s="642">
        <v>6300</v>
      </c>
      <c r="D15" s="614" t="s">
        <v>298</v>
      </c>
      <c r="E15" s="624">
        <v>100000</v>
      </c>
      <c r="F15" s="116">
        <v>100000</v>
      </c>
      <c r="G15" s="620">
        <f t="shared" si="1"/>
        <v>100</v>
      </c>
    </row>
    <row r="16" spans="1:7" s="154" customFormat="1" ht="23.4" customHeight="1">
      <c r="A16" s="359"/>
      <c r="B16" s="641"/>
      <c r="C16" s="642">
        <v>6060</v>
      </c>
      <c r="D16" s="613" t="s">
        <v>369</v>
      </c>
      <c r="E16" s="624">
        <v>98498.4</v>
      </c>
      <c r="F16" s="116">
        <v>96721.54</v>
      </c>
      <c r="G16" s="620">
        <f t="shared" si="1"/>
        <v>98.196051915564112</v>
      </c>
    </row>
    <row r="17" spans="1:7" s="639" customFormat="1" ht="18" customHeight="1">
      <c r="A17" s="634"/>
      <c r="B17" s="640">
        <v>60016</v>
      </c>
      <c r="C17" s="634"/>
      <c r="D17" s="353" t="s">
        <v>126</v>
      </c>
      <c r="E17" s="549">
        <f>SUM(E18:E20)</f>
        <v>348000</v>
      </c>
      <c r="F17" s="549">
        <f>SUM(F18:F20)</f>
        <v>97797.79</v>
      </c>
      <c r="G17" s="749">
        <f t="shared" si="1"/>
        <v>28.102813218390803</v>
      </c>
    </row>
    <row r="18" spans="1:7" s="154" customFormat="1" ht="30.6">
      <c r="A18" s="359"/>
      <c r="B18" s="641"/>
      <c r="C18" s="642">
        <v>6050</v>
      </c>
      <c r="D18" s="613" t="s">
        <v>299</v>
      </c>
      <c r="E18" s="624">
        <v>98000</v>
      </c>
      <c r="F18" s="116">
        <v>97797.79</v>
      </c>
      <c r="G18" s="620">
        <f t="shared" si="1"/>
        <v>99.793663265306122</v>
      </c>
    </row>
    <row r="19" spans="1:7" s="154" customFormat="1" ht="20.399999999999999">
      <c r="A19" s="359"/>
      <c r="B19" s="641"/>
      <c r="C19" s="643">
        <v>6050</v>
      </c>
      <c r="D19" s="294" t="s">
        <v>300</v>
      </c>
      <c r="E19" s="624">
        <v>0</v>
      </c>
      <c r="F19" s="116"/>
      <c r="G19" s="620"/>
    </row>
    <row r="20" spans="1:7" s="639" customFormat="1" ht="18" customHeight="1">
      <c r="A20" s="634"/>
      <c r="B20" s="640"/>
      <c r="C20" s="912">
        <v>6050</v>
      </c>
      <c r="D20" s="294" t="s">
        <v>301</v>
      </c>
      <c r="E20" s="549">
        <v>250000</v>
      </c>
      <c r="F20" s="549"/>
      <c r="G20" s="749"/>
    </row>
    <row r="21" spans="1:7" s="639" customFormat="1" ht="18" customHeight="1">
      <c r="A21" s="648">
        <v>801</v>
      </c>
      <c r="B21" s="649"/>
      <c r="C21" s="649"/>
      <c r="D21" s="627" t="s">
        <v>48</v>
      </c>
      <c r="E21" s="628">
        <f>E22</f>
        <v>810000</v>
      </c>
      <c r="F21" s="623">
        <f>F22</f>
        <v>806657.99</v>
      </c>
      <c r="G21" s="630">
        <f t="shared" ref="G21:G31" si="2">F21/E21*100</f>
        <v>99.587406172839508</v>
      </c>
    </row>
    <row r="22" spans="1:7" s="639" customFormat="1" ht="18" customHeight="1">
      <c r="A22" s="638"/>
      <c r="B22" s="640">
        <v>80101</v>
      </c>
      <c r="C22" s="634"/>
      <c r="D22" s="629" t="s">
        <v>49</v>
      </c>
      <c r="E22" s="619">
        <f>SUM(E23:E23)</f>
        <v>810000</v>
      </c>
      <c r="F22" s="626">
        <f>SUM(F23:F23)</f>
        <v>806657.99</v>
      </c>
      <c r="G22" s="620">
        <f t="shared" si="2"/>
        <v>99.587406172839508</v>
      </c>
    </row>
    <row r="23" spans="1:7" s="154" customFormat="1" ht="20.399999999999999">
      <c r="A23" s="355"/>
      <c r="B23" s="355"/>
      <c r="C23" s="643">
        <v>6050</v>
      </c>
      <c r="D23" s="377" t="s">
        <v>248</v>
      </c>
      <c r="E23" s="116">
        <v>810000</v>
      </c>
      <c r="F23" s="116">
        <v>806657.99</v>
      </c>
      <c r="G23" s="620">
        <f t="shared" si="2"/>
        <v>99.587406172839508</v>
      </c>
    </row>
    <row r="24" spans="1:7" s="639" customFormat="1" ht="18" customHeight="1">
      <c r="A24" s="638">
        <v>900</v>
      </c>
      <c r="B24" s="634"/>
      <c r="C24" s="634"/>
      <c r="D24" s="654" t="s">
        <v>73</v>
      </c>
      <c r="E24" s="623">
        <f>E25</f>
        <v>108831</v>
      </c>
      <c r="F24" s="623">
        <f>F25</f>
        <v>58877.22</v>
      </c>
      <c r="G24" s="617">
        <f t="shared" si="2"/>
        <v>54.099677481599919</v>
      </c>
    </row>
    <row r="25" spans="1:7" s="639" customFormat="1" ht="18" customHeight="1">
      <c r="A25" s="634"/>
      <c r="B25" s="640">
        <v>90095</v>
      </c>
      <c r="C25" s="634"/>
      <c r="D25" s="655" t="s">
        <v>16</v>
      </c>
      <c r="E25" s="658">
        <f>SUM(E26:E31)</f>
        <v>108831</v>
      </c>
      <c r="F25" s="658">
        <f>SUM(F26:F31)</f>
        <v>58877.22</v>
      </c>
      <c r="G25" s="657">
        <f t="shared" si="2"/>
        <v>54.099677481599919</v>
      </c>
    </row>
    <row r="26" spans="1:7" s="639" customFormat="1" ht="30.6">
      <c r="A26" s="638"/>
      <c r="B26" s="634"/>
      <c r="C26" s="643">
        <v>6060</v>
      </c>
      <c r="D26" s="659" t="s">
        <v>304</v>
      </c>
      <c r="E26" s="549">
        <v>6000</v>
      </c>
      <c r="F26" s="549">
        <v>5998</v>
      </c>
      <c r="G26" s="657">
        <f t="shared" si="2"/>
        <v>99.966666666666669</v>
      </c>
    </row>
    <row r="27" spans="1:7" s="639" customFormat="1" ht="20.399999999999999">
      <c r="A27" s="638"/>
      <c r="B27" s="634"/>
      <c r="C27" s="643">
        <v>6060</v>
      </c>
      <c r="D27" s="659" t="s">
        <v>305</v>
      </c>
      <c r="E27" s="549">
        <v>12571</v>
      </c>
      <c r="F27" s="549">
        <v>12570.6</v>
      </c>
      <c r="G27" s="657">
        <f t="shared" si="2"/>
        <v>99.996818073343405</v>
      </c>
    </row>
    <row r="28" spans="1:7" s="639" customFormat="1" ht="20.399999999999999">
      <c r="A28" s="638"/>
      <c r="B28" s="634"/>
      <c r="C28" s="643">
        <v>6060</v>
      </c>
      <c r="D28" s="659" t="s">
        <v>306</v>
      </c>
      <c r="E28" s="549">
        <v>10589</v>
      </c>
      <c r="F28" s="549">
        <v>10588.9</v>
      </c>
      <c r="G28" s="657">
        <f t="shared" si="2"/>
        <v>99.999055623760498</v>
      </c>
    </row>
    <row r="29" spans="1:7" s="639" customFormat="1" ht="30.6">
      <c r="A29" s="634"/>
      <c r="B29" s="640"/>
      <c r="C29" s="643">
        <v>6050</v>
      </c>
      <c r="D29" s="660" t="s">
        <v>307</v>
      </c>
      <c r="E29" s="549">
        <v>9671</v>
      </c>
      <c r="F29" s="549">
        <v>9670.7199999999993</v>
      </c>
      <c r="G29" s="657">
        <f t="shared" si="2"/>
        <v>99.997104746148267</v>
      </c>
    </row>
    <row r="30" spans="1:7" s="154" customFormat="1" ht="20.399999999999999">
      <c r="A30" s="355"/>
      <c r="B30" s="644"/>
      <c r="C30" s="643">
        <v>6050</v>
      </c>
      <c r="D30" s="661" t="s">
        <v>308</v>
      </c>
      <c r="E30" s="631">
        <v>20000</v>
      </c>
      <c r="F30" s="121">
        <v>17220</v>
      </c>
      <c r="G30" s="620">
        <f t="shared" si="2"/>
        <v>86.1</v>
      </c>
    </row>
    <row r="31" spans="1:7" s="639" customFormat="1" ht="40.799999999999997">
      <c r="A31" s="638"/>
      <c r="B31" s="634"/>
      <c r="C31" s="643">
        <v>6050</v>
      </c>
      <c r="D31" s="294" t="s">
        <v>370</v>
      </c>
      <c r="E31" s="910">
        <v>50000</v>
      </c>
      <c r="F31" s="869">
        <v>2829</v>
      </c>
      <c r="G31" s="657">
        <f t="shared" si="2"/>
        <v>5.6579999999999995</v>
      </c>
    </row>
    <row r="32" spans="1:7" s="154" customFormat="1" ht="18" customHeight="1">
      <c r="A32" s="906">
        <v>926</v>
      </c>
      <c r="B32" s="647"/>
      <c r="C32" s="647"/>
      <c r="D32" s="907" t="s">
        <v>80</v>
      </c>
      <c r="E32" s="909">
        <f>E33</f>
        <v>10000</v>
      </c>
      <c r="F32" s="909">
        <f>F33</f>
        <v>7915.05</v>
      </c>
      <c r="G32" s="656">
        <f t="shared" ref="G32:G34" si="3">F32/E32*100</f>
        <v>79.150500000000008</v>
      </c>
    </row>
    <row r="33" spans="1:7" s="639" customFormat="1" ht="18" customHeight="1">
      <c r="A33" s="645"/>
      <c r="B33" s="906">
        <v>92695</v>
      </c>
      <c r="C33" s="646"/>
      <c r="D33" s="59" t="s">
        <v>16</v>
      </c>
      <c r="E33" s="625">
        <f>E34</f>
        <v>10000</v>
      </c>
      <c r="F33" s="625">
        <f>F34</f>
        <v>7915.05</v>
      </c>
      <c r="G33" s="657">
        <f t="shared" si="3"/>
        <v>79.150500000000008</v>
      </c>
    </row>
    <row r="34" spans="1:7" s="154" customFormat="1" ht="21" customHeight="1">
      <c r="A34" s="355"/>
      <c r="B34" s="355"/>
      <c r="C34" s="643">
        <v>6060</v>
      </c>
      <c r="D34" s="908" t="s">
        <v>371</v>
      </c>
      <c r="E34" s="911">
        <v>10000</v>
      </c>
      <c r="F34" s="911">
        <v>7915.05</v>
      </c>
      <c r="G34" s="657">
        <f t="shared" si="3"/>
        <v>79.150500000000008</v>
      </c>
    </row>
    <row r="35" spans="1:7" s="639" customFormat="1" ht="18" customHeight="1">
      <c r="A35" s="1064" t="s">
        <v>118</v>
      </c>
      <c r="B35" s="1065"/>
      <c r="C35" s="1065"/>
      <c r="D35" s="1066"/>
      <c r="E35" s="662">
        <f>E9+E13+E21+E24+E32</f>
        <v>1585329.4</v>
      </c>
      <c r="F35" s="662">
        <f>F9+F13+F21+F24+F32</f>
        <v>1208596.49</v>
      </c>
      <c r="G35" s="663">
        <f>F35/E35*100</f>
        <v>76.236300796541087</v>
      </c>
    </row>
    <row r="36" spans="1:7" s="154" customFormat="1" ht="10.199999999999999">
      <c r="A36" s="632"/>
      <c r="F36" s="650"/>
    </row>
    <row r="37" spans="1:7" s="639" customFormat="1" ht="18" customHeight="1">
      <c r="A37" s="651"/>
      <c r="B37" s="651"/>
      <c r="C37" s="651"/>
      <c r="D37" s="653"/>
      <c r="E37" s="652"/>
      <c r="F37" s="652"/>
      <c r="G37" s="632"/>
    </row>
    <row r="38" spans="1:7" s="154" customFormat="1" ht="10.199999999999999">
      <c r="A38" s="651"/>
      <c r="B38" s="651"/>
      <c r="C38" s="651"/>
      <c r="D38" s="653"/>
      <c r="E38" s="652"/>
      <c r="F38" s="652"/>
      <c r="G38" s="632"/>
    </row>
    <row r="39" spans="1:7">
      <c r="A39" s="84"/>
      <c r="B39" s="84"/>
      <c r="C39" s="84"/>
      <c r="D39" s="291"/>
      <c r="E39" s="290"/>
      <c r="F39" s="290"/>
      <c r="G39" s="289"/>
    </row>
    <row r="40" spans="1:7">
      <c r="A40" s="84"/>
      <c r="B40" s="84"/>
      <c r="C40" s="84"/>
      <c r="D40" s="291"/>
      <c r="E40" s="290"/>
      <c r="F40" s="290"/>
      <c r="G40" s="289"/>
    </row>
    <row r="41" spans="1:7">
      <c r="A41" s="84"/>
      <c r="B41" s="84"/>
      <c r="C41" s="84"/>
      <c r="D41" s="291"/>
      <c r="E41" s="290"/>
      <c r="F41" s="290"/>
      <c r="G41" s="289"/>
    </row>
    <row r="42" spans="1:7">
      <c r="A42" s="84"/>
      <c r="B42" s="84"/>
      <c r="C42" s="84"/>
      <c r="D42" s="291"/>
      <c r="E42" s="290"/>
      <c r="F42" s="290"/>
      <c r="G42" s="289"/>
    </row>
    <row r="43" spans="1:7">
      <c r="A43" s="84"/>
      <c r="B43" s="84"/>
      <c r="C43" s="84"/>
      <c r="D43" s="291"/>
      <c r="E43" s="290"/>
      <c r="F43" s="290"/>
      <c r="G43" s="289"/>
    </row>
    <row r="44" spans="1:7">
      <c r="A44" s="84"/>
      <c r="B44" s="84"/>
      <c r="C44" s="84"/>
      <c r="D44" s="291"/>
      <c r="E44" s="290"/>
      <c r="F44" s="290"/>
      <c r="G44" s="289"/>
    </row>
    <row r="45" spans="1:7">
      <c r="A45" s="84"/>
      <c r="B45" s="84"/>
      <c r="C45" s="84"/>
      <c r="D45" s="291"/>
      <c r="E45" s="290"/>
      <c r="F45" s="290"/>
      <c r="G45" s="289"/>
    </row>
    <row r="46" spans="1:7">
      <c r="A46" s="84"/>
      <c r="B46" s="84"/>
      <c r="C46" s="84"/>
      <c r="D46" s="291"/>
      <c r="E46" s="290"/>
      <c r="F46" s="290"/>
      <c r="G46" s="289"/>
    </row>
    <row r="47" spans="1:7">
      <c r="A47" s="84"/>
      <c r="B47" s="84"/>
      <c r="C47" s="84"/>
      <c r="D47" s="291"/>
      <c r="E47" s="290"/>
      <c r="F47" s="290"/>
      <c r="G47" s="289"/>
    </row>
    <row r="48" spans="1:7">
      <c r="A48" s="84"/>
      <c r="B48" s="84"/>
      <c r="C48" s="84"/>
      <c r="D48" s="291"/>
      <c r="E48" s="290"/>
      <c r="F48" s="290"/>
      <c r="G48" s="289"/>
    </row>
    <row r="49" spans="1:7">
      <c r="A49" s="84"/>
      <c r="B49" s="84"/>
      <c r="C49" s="84"/>
      <c r="D49" s="291"/>
      <c r="E49" s="290"/>
      <c r="F49" s="290"/>
      <c r="G49" s="289"/>
    </row>
    <row r="50" spans="1:7">
      <c r="A50" s="84"/>
      <c r="B50" s="84"/>
      <c r="C50" s="84"/>
      <c r="D50" s="291"/>
      <c r="E50" s="290"/>
      <c r="F50" s="290"/>
      <c r="G50" s="289"/>
    </row>
    <row r="51" spans="1:7">
      <c r="A51" s="84"/>
      <c r="B51" s="84"/>
      <c r="C51" s="84"/>
      <c r="D51" s="291"/>
      <c r="E51" s="290"/>
      <c r="F51" s="290"/>
      <c r="G51" s="289"/>
    </row>
    <row r="52" spans="1:7">
      <c r="A52" s="84"/>
      <c r="B52" s="84"/>
      <c r="C52" s="84"/>
      <c r="D52" s="291"/>
      <c r="E52" s="290"/>
      <c r="F52" s="290"/>
      <c r="G52" s="289"/>
    </row>
    <row r="53" spans="1:7">
      <c r="A53" s="84"/>
      <c r="B53" s="84"/>
      <c r="C53" s="84"/>
      <c r="D53" s="291"/>
      <c r="E53" s="290"/>
      <c r="F53" s="290"/>
      <c r="G53" s="289"/>
    </row>
    <row r="54" spans="1:7">
      <c r="C54" s="288"/>
      <c r="D54" s="287"/>
      <c r="E54" s="286"/>
      <c r="F54" s="286"/>
    </row>
    <row r="55" spans="1:7">
      <c r="C55" s="288"/>
      <c r="D55" s="287"/>
      <c r="E55" s="286"/>
      <c r="F55" s="286"/>
    </row>
    <row r="56" spans="1:7">
      <c r="C56" s="288"/>
      <c r="D56" s="287"/>
      <c r="E56" s="286"/>
      <c r="F56" s="286"/>
    </row>
  </sheetData>
  <mergeCells count="9">
    <mergeCell ref="A35:D35"/>
    <mergeCell ref="G6:G7"/>
    <mergeCell ref="D2:E2"/>
    <mergeCell ref="D3:E3"/>
    <mergeCell ref="D4:E4"/>
    <mergeCell ref="A6:C6"/>
    <mergeCell ref="D6:D7"/>
    <mergeCell ref="E6:E7"/>
    <mergeCell ref="F6:F7"/>
  </mergeCells>
  <pageMargins left="0.74803149606299213" right="0.39370078740157483" top="0.59055118110236227" bottom="0.78740157480314965" header="0" footer="0"/>
  <pageSetup paperSize="9" scale="90" orientation="portrait" r:id="rId1"/>
  <headerFooter alignWithMargins="0">
    <oddFooter xml:space="preserve">&amp;L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4" zoomScaleNormal="100" zoomScaleSheetLayoutView="100" workbookViewId="0">
      <selection activeCell="B8" sqref="B8:F8"/>
    </sheetView>
  </sheetViews>
  <sheetFormatPr defaultRowHeight="15"/>
  <cols>
    <col min="1" max="1" width="5.109375" style="1" customWidth="1"/>
    <col min="2" max="2" width="7.6640625" style="1" customWidth="1"/>
    <col min="3" max="3" width="8.109375" style="1" customWidth="1"/>
    <col min="4" max="4" width="39.5546875" style="2" customWidth="1"/>
    <col min="5" max="5" width="10.6640625" style="3" customWidth="1"/>
    <col min="6" max="6" width="10.88671875" style="3" customWidth="1"/>
    <col min="7" max="7" width="10.5546875" style="3" customWidth="1"/>
    <col min="8" max="8" width="9.6640625" style="3" customWidth="1"/>
    <col min="9" max="255" width="8.88671875" style="2"/>
    <col min="256" max="256" width="4.44140625" style="2" customWidth="1"/>
    <col min="257" max="258" width="6.88671875" style="2" customWidth="1"/>
    <col min="259" max="259" width="36.6640625" style="2" customWidth="1"/>
    <col min="260" max="260" width="10.6640625" style="2" customWidth="1"/>
    <col min="261" max="261" width="10.88671875" style="2" customWidth="1"/>
    <col min="262" max="262" width="10.5546875" style="2" customWidth="1"/>
    <col min="263" max="263" width="9.6640625" style="2" customWidth="1"/>
    <col min="264" max="264" width="6.109375" style="2" customWidth="1"/>
    <col min="265" max="511" width="8.88671875" style="2"/>
    <col min="512" max="512" width="4.44140625" style="2" customWidth="1"/>
    <col min="513" max="514" width="6.88671875" style="2" customWidth="1"/>
    <col min="515" max="515" width="36.6640625" style="2" customWidth="1"/>
    <col min="516" max="516" width="10.6640625" style="2" customWidth="1"/>
    <col min="517" max="517" width="10.88671875" style="2" customWidth="1"/>
    <col min="518" max="518" width="10.5546875" style="2" customWidth="1"/>
    <col min="519" max="519" width="9.6640625" style="2" customWidth="1"/>
    <col min="520" max="520" width="6.109375" style="2" customWidth="1"/>
    <col min="521" max="767" width="8.88671875" style="2"/>
    <col min="768" max="768" width="4.44140625" style="2" customWidth="1"/>
    <col min="769" max="770" width="6.88671875" style="2" customWidth="1"/>
    <col min="771" max="771" width="36.6640625" style="2" customWidth="1"/>
    <col min="772" max="772" width="10.6640625" style="2" customWidth="1"/>
    <col min="773" max="773" width="10.88671875" style="2" customWidth="1"/>
    <col min="774" max="774" width="10.5546875" style="2" customWidth="1"/>
    <col min="775" max="775" width="9.6640625" style="2" customWidth="1"/>
    <col min="776" max="776" width="6.109375" style="2" customWidth="1"/>
    <col min="777" max="1023" width="8.88671875" style="2"/>
    <col min="1024" max="1024" width="4.44140625" style="2" customWidth="1"/>
    <col min="1025" max="1026" width="6.88671875" style="2" customWidth="1"/>
    <col min="1027" max="1027" width="36.6640625" style="2" customWidth="1"/>
    <col min="1028" max="1028" width="10.6640625" style="2" customWidth="1"/>
    <col min="1029" max="1029" width="10.88671875" style="2" customWidth="1"/>
    <col min="1030" max="1030" width="10.5546875" style="2" customWidth="1"/>
    <col min="1031" max="1031" width="9.6640625" style="2" customWidth="1"/>
    <col min="1032" max="1032" width="6.109375" style="2" customWidth="1"/>
    <col min="1033" max="1279" width="8.88671875" style="2"/>
    <col min="1280" max="1280" width="4.44140625" style="2" customWidth="1"/>
    <col min="1281" max="1282" width="6.88671875" style="2" customWidth="1"/>
    <col min="1283" max="1283" width="36.6640625" style="2" customWidth="1"/>
    <col min="1284" max="1284" width="10.6640625" style="2" customWidth="1"/>
    <col min="1285" max="1285" width="10.88671875" style="2" customWidth="1"/>
    <col min="1286" max="1286" width="10.5546875" style="2" customWidth="1"/>
    <col min="1287" max="1287" width="9.6640625" style="2" customWidth="1"/>
    <col min="1288" max="1288" width="6.109375" style="2" customWidth="1"/>
    <col min="1289" max="1535" width="8.88671875" style="2"/>
    <col min="1536" max="1536" width="4.44140625" style="2" customWidth="1"/>
    <col min="1537" max="1538" width="6.88671875" style="2" customWidth="1"/>
    <col min="1539" max="1539" width="36.6640625" style="2" customWidth="1"/>
    <col min="1540" max="1540" width="10.6640625" style="2" customWidth="1"/>
    <col min="1541" max="1541" width="10.88671875" style="2" customWidth="1"/>
    <col min="1542" max="1542" width="10.5546875" style="2" customWidth="1"/>
    <col min="1543" max="1543" width="9.6640625" style="2" customWidth="1"/>
    <col min="1544" max="1544" width="6.109375" style="2" customWidth="1"/>
    <col min="1545" max="1791" width="8.88671875" style="2"/>
    <col min="1792" max="1792" width="4.44140625" style="2" customWidth="1"/>
    <col min="1793" max="1794" width="6.88671875" style="2" customWidth="1"/>
    <col min="1795" max="1795" width="36.6640625" style="2" customWidth="1"/>
    <col min="1796" max="1796" width="10.6640625" style="2" customWidth="1"/>
    <col min="1797" max="1797" width="10.88671875" style="2" customWidth="1"/>
    <col min="1798" max="1798" width="10.5546875" style="2" customWidth="1"/>
    <col min="1799" max="1799" width="9.6640625" style="2" customWidth="1"/>
    <col min="1800" max="1800" width="6.109375" style="2" customWidth="1"/>
    <col min="1801" max="2047" width="8.88671875" style="2"/>
    <col min="2048" max="2048" width="4.44140625" style="2" customWidth="1"/>
    <col min="2049" max="2050" width="6.88671875" style="2" customWidth="1"/>
    <col min="2051" max="2051" width="36.6640625" style="2" customWidth="1"/>
    <col min="2052" max="2052" width="10.6640625" style="2" customWidth="1"/>
    <col min="2053" max="2053" width="10.88671875" style="2" customWidth="1"/>
    <col min="2054" max="2054" width="10.5546875" style="2" customWidth="1"/>
    <col min="2055" max="2055" width="9.6640625" style="2" customWidth="1"/>
    <col min="2056" max="2056" width="6.109375" style="2" customWidth="1"/>
    <col min="2057" max="2303" width="8.88671875" style="2"/>
    <col min="2304" max="2304" width="4.44140625" style="2" customWidth="1"/>
    <col min="2305" max="2306" width="6.88671875" style="2" customWidth="1"/>
    <col min="2307" max="2307" width="36.6640625" style="2" customWidth="1"/>
    <col min="2308" max="2308" width="10.6640625" style="2" customWidth="1"/>
    <col min="2309" max="2309" width="10.88671875" style="2" customWidth="1"/>
    <col min="2310" max="2310" width="10.5546875" style="2" customWidth="1"/>
    <col min="2311" max="2311" width="9.6640625" style="2" customWidth="1"/>
    <col min="2312" max="2312" width="6.109375" style="2" customWidth="1"/>
    <col min="2313" max="2559" width="8.88671875" style="2"/>
    <col min="2560" max="2560" width="4.44140625" style="2" customWidth="1"/>
    <col min="2561" max="2562" width="6.88671875" style="2" customWidth="1"/>
    <col min="2563" max="2563" width="36.6640625" style="2" customWidth="1"/>
    <col min="2564" max="2564" width="10.6640625" style="2" customWidth="1"/>
    <col min="2565" max="2565" width="10.88671875" style="2" customWidth="1"/>
    <col min="2566" max="2566" width="10.5546875" style="2" customWidth="1"/>
    <col min="2567" max="2567" width="9.6640625" style="2" customWidth="1"/>
    <col min="2568" max="2568" width="6.109375" style="2" customWidth="1"/>
    <col min="2569" max="2815" width="8.88671875" style="2"/>
    <col min="2816" max="2816" width="4.44140625" style="2" customWidth="1"/>
    <col min="2817" max="2818" width="6.88671875" style="2" customWidth="1"/>
    <col min="2819" max="2819" width="36.6640625" style="2" customWidth="1"/>
    <col min="2820" max="2820" width="10.6640625" style="2" customWidth="1"/>
    <col min="2821" max="2821" width="10.88671875" style="2" customWidth="1"/>
    <col min="2822" max="2822" width="10.5546875" style="2" customWidth="1"/>
    <col min="2823" max="2823" width="9.6640625" style="2" customWidth="1"/>
    <col min="2824" max="2824" width="6.109375" style="2" customWidth="1"/>
    <col min="2825" max="3071" width="8.88671875" style="2"/>
    <col min="3072" max="3072" width="4.44140625" style="2" customWidth="1"/>
    <col min="3073" max="3074" width="6.88671875" style="2" customWidth="1"/>
    <col min="3075" max="3075" width="36.6640625" style="2" customWidth="1"/>
    <col min="3076" max="3076" width="10.6640625" style="2" customWidth="1"/>
    <col min="3077" max="3077" width="10.88671875" style="2" customWidth="1"/>
    <col min="3078" max="3078" width="10.5546875" style="2" customWidth="1"/>
    <col min="3079" max="3079" width="9.6640625" style="2" customWidth="1"/>
    <col min="3080" max="3080" width="6.109375" style="2" customWidth="1"/>
    <col min="3081" max="3327" width="8.88671875" style="2"/>
    <col min="3328" max="3328" width="4.44140625" style="2" customWidth="1"/>
    <col min="3329" max="3330" width="6.88671875" style="2" customWidth="1"/>
    <col min="3331" max="3331" width="36.6640625" style="2" customWidth="1"/>
    <col min="3332" max="3332" width="10.6640625" style="2" customWidth="1"/>
    <col min="3333" max="3333" width="10.88671875" style="2" customWidth="1"/>
    <col min="3334" max="3334" width="10.5546875" style="2" customWidth="1"/>
    <col min="3335" max="3335" width="9.6640625" style="2" customWidth="1"/>
    <col min="3336" max="3336" width="6.109375" style="2" customWidth="1"/>
    <col min="3337" max="3583" width="8.88671875" style="2"/>
    <col min="3584" max="3584" width="4.44140625" style="2" customWidth="1"/>
    <col min="3585" max="3586" width="6.88671875" style="2" customWidth="1"/>
    <col min="3587" max="3587" width="36.6640625" style="2" customWidth="1"/>
    <col min="3588" max="3588" width="10.6640625" style="2" customWidth="1"/>
    <col min="3589" max="3589" width="10.88671875" style="2" customWidth="1"/>
    <col min="3590" max="3590" width="10.5546875" style="2" customWidth="1"/>
    <col min="3591" max="3591" width="9.6640625" style="2" customWidth="1"/>
    <col min="3592" max="3592" width="6.109375" style="2" customWidth="1"/>
    <col min="3593" max="3839" width="8.88671875" style="2"/>
    <col min="3840" max="3840" width="4.44140625" style="2" customWidth="1"/>
    <col min="3841" max="3842" width="6.88671875" style="2" customWidth="1"/>
    <col min="3843" max="3843" width="36.6640625" style="2" customWidth="1"/>
    <col min="3844" max="3844" width="10.6640625" style="2" customWidth="1"/>
    <col min="3845" max="3845" width="10.88671875" style="2" customWidth="1"/>
    <col min="3846" max="3846" width="10.5546875" style="2" customWidth="1"/>
    <col min="3847" max="3847" width="9.6640625" style="2" customWidth="1"/>
    <col min="3848" max="3848" width="6.109375" style="2" customWidth="1"/>
    <col min="3849" max="4095" width="8.88671875" style="2"/>
    <col min="4096" max="4096" width="4.44140625" style="2" customWidth="1"/>
    <col min="4097" max="4098" width="6.88671875" style="2" customWidth="1"/>
    <col min="4099" max="4099" width="36.6640625" style="2" customWidth="1"/>
    <col min="4100" max="4100" width="10.6640625" style="2" customWidth="1"/>
    <col min="4101" max="4101" width="10.88671875" style="2" customWidth="1"/>
    <col min="4102" max="4102" width="10.5546875" style="2" customWidth="1"/>
    <col min="4103" max="4103" width="9.6640625" style="2" customWidth="1"/>
    <col min="4104" max="4104" width="6.109375" style="2" customWidth="1"/>
    <col min="4105" max="4351" width="8.88671875" style="2"/>
    <col min="4352" max="4352" width="4.44140625" style="2" customWidth="1"/>
    <col min="4353" max="4354" width="6.88671875" style="2" customWidth="1"/>
    <col min="4355" max="4355" width="36.6640625" style="2" customWidth="1"/>
    <col min="4356" max="4356" width="10.6640625" style="2" customWidth="1"/>
    <col min="4357" max="4357" width="10.88671875" style="2" customWidth="1"/>
    <col min="4358" max="4358" width="10.5546875" style="2" customWidth="1"/>
    <col min="4359" max="4359" width="9.6640625" style="2" customWidth="1"/>
    <col min="4360" max="4360" width="6.109375" style="2" customWidth="1"/>
    <col min="4361" max="4607" width="8.88671875" style="2"/>
    <col min="4608" max="4608" width="4.44140625" style="2" customWidth="1"/>
    <col min="4609" max="4610" width="6.88671875" style="2" customWidth="1"/>
    <col min="4611" max="4611" width="36.6640625" style="2" customWidth="1"/>
    <col min="4612" max="4612" width="10.6640625" style="2" customWidth="1"/>
    <col min="4613" max="4613" width="10.88671875" style="2" customWidth="1"/>
    <col min="4614" max="4614" width="10.5546875" style="2" customWidth="1"/>
    <col min="4615" max="4615" width="9.6640625" style="2" customWidth="1"/>
    <col min="4616" max="4616" width="6.109375" style="2" customWidth="1"/>
    <col min="4617" max="4863" width="8.88671875" style="2"/>
    <col min="4864" max="4864" width="4.44140625" style="2" customWidth="1"/>
    <col min="4865" max="4866" width="6.88671875" style="2" customWidth="1"/>
    <col min="4867" max="4867" width="36.6640625" style="2" customWidth="1"/>
    <col min="4868" max="4868" width="10.6640625" style="2" customWidth="1"/>
    <col min="4869" max="4869" width="10.88671875" style="2" customWidth="1"/>
    <col min="4870" max="4870" width="10.5546875" style="2" customWidth="1"/>
    <col min="4871" max="4871" width="9.6640625" style="2" customWidth="1"/>
    <col min="4872" max="4872" width="6.109375" style="2" customWidth="1"/>
    <col min="4873" max="5119" width="8.88671875" style="2"/>
    <col min="5120" max="5120" width="4.44140625" style="2" customWidth="1"/>
    <col min="5121" max="5122" width="6.88671875" style="2" customWidth="1"/>
    <col min="5123" max="5123" width="36.6640625" style="2" customWidth="1"/>
    <col min="5124" max="5124" width="10.6640625" style="2" customWidth="1"/>
    <col min="5125" max="5125" width="10.88671875" style="2" customWidth="1"/>
    <col min="5126" max="5126" width="10.5546875" style="2" customWidth="1"/>
    <col min="5127" max="5127" width="9.6640625" style="2" customWidth="1"/>
    <col min="5128" max="5128" width="6.109375" style="2" customWidth="1"/>
    <col min="5129" max="5375" width="8.88671875" style="2"/>
    <col min="5376" max="5376" width="4.44140625" style="2" customWidth="1"/>
    <col min="5377" max="5378" width="6.88671875" style="2" customWidth="1"/>
    <col min="5379" max="5379" width="36.6640625" style="2" customWidth="1"/>
    <col min="5380" max="5380" width="10.6640625" style="2" customWidth="1"/>
    <col min="5381" max="5381" width="10.88671875" style="2" customWidth="1"/>
    <col min="5382" max="5382" width="10.5546875" style="2" customWidth="1"/>
    <col min="5383" max="5383" width="9.6640625" style="2" customWidth="1"/>
    <col min="5384" max="5384" width="6.109375" style="2" customWidth="1"/>
    <col min="5385" max="5631" width="8.88671875" style="2"/>
    <col min="5632" max="5632" width="4.44140625" style="2" customWidth="1"/>
    <col min="5633" max="5634" width="6.88671875" style="2" customWidth="1"/>
    <col min="5635" max="5635" width="36.6640625" style="2" customWidth="1"/>
    <col min="5636" max="5636" width="10.6640625" style="2" customWidth="1"/>
    <col min="5637" max="5637" width="10.88671875" style="2" customWidth="1"/>
    <col min="5638" max="5638" width="10.5546875" style="2" customWidth="1"/>
    <col min="5639" max="5639" width="9.6640625" style="2" customWidth="1"/>
    <col min="5640" max="5640" width="6.109375" style="2" customWidth="1"/>
    <col min="5641" max="5887" width="8.88671875" style="2"/>
    <col min="5888" max="5888" width="4.44140625" style="2" customWidth="1"/>
    <col min="5889" max="5890" width="6.88671875" style="2" customWidth="1"/>
    <col min="5891" max="5891" width="36.6640625" style="2" customWidth="1"/>
    <col min="5892" max="5892" width="10.6640625" style="2" customWidth="1"/>
    <col min="5893" max="5893" width="10.88671875" style="2" customWidth="1"/>
    <col min="5894" max="5894" width="10.5546875" style="2" customWidth="1"/>
    <col min="5895" max="5895" width="9.6640625" style="2" customWidth="1"/>
    <col min="5896" max="5896" width="6.109375" style="2" customWidth="1"/>
    <col min="5897" max="6143" width="8.88671875" style="2"/>
    <col min="6144" max="6144" width="4.44140625" style="2" customWidth="1"/>
    <col min="6145" max="6146" width="6.88671875" style="2" customWidth="1"/>
    <col min="6147" max="6147" width="36.6640625" style="2" customWidth="1"/>
    <col min="6148" max="6148" width="10.6640625" style="2" customWidth="1"/>
    <col min="6149" max="6149" width="10.88671875" style="2" customWidth="1"/>
    <col min="6150" max="6150" width="10.5546875" style="2" customWidth="1"/>
    <col min="6151" max="6151" width="9.6640625" style="2" customWidth="1"/>
    <col min="6152" max="6152" width="6.109375" style="2" customWidth="1"/>
    <col min="6153" max="6399" width="8.88671875" style="2"/>
    <col min="6400" max="6400" width="4.44140625" style="2" customWidth="1"/>
    <col min="6401" max="6402" width="6.88671875" style="2" customWidth="1"/>
    <col min="6403" max="6403" width="36.6640625" style="2" customWidth="1"/>
    <col min="6404" max="6404" width="10.6640625" style="2" customWidth="1"/>
    <col min="6405" max="6405" width="10.88671875" style="2" customWidth="1"/>
    <col min="6406" max="6406" width="10.5546875" style="2" customWidth="1"/>
    <col min="6407" max="6407" width="9.6640625" style="2" customWidth="1"/>
    <col min="6408" max="6408" width="6.109375" style="2" customWidth="1"/>
    <col min="6409" max="6655" width="8.88671875" style="2"/>
    <col min="6656" max="6656" width="4.44140625" style="2" customWidth="1"/>
    <col min="6657" max="6658" width="6.88671875" style="2" customWidth="1"/>
    <col min="6659" max="6659" width="36.6640625" style="2" customWidth="1"/>
    <col min="6660" max="6660" width="10.6640625" style="2" customWidth="1"/>
    <col min="6661" max="6661" width="10.88671875" style="2" customWidth="1"/>
    <col min="6662" max="6662" width="10.5546875" style="2" customWidth="1"/>
    <col min="6663" max="6663" width="9.6640625" style="2" customWidth="1"/>
    <col min="6664" max="6664" width="6.109375" style="2" customWidth="1"/>
    <col min="6665" max="6911" width="8.88671875" style="2"/>
    <col min="6912" max="6912" width="4.44140625" style="2" customWidth="1"/>
    <col min="6913" max="6914" width="6.88671875" style="2" customWidth="1"/>
    <col min="6915" max="6915" width="36.6640625" style="2" customWidth="1"/>
    <col min="6916" max="6916" width="10.6640625" style="2" customWidth="1"/>
    <col min="6917" max="6917" width="10.88671875" style="2" customWidth="1"/>
    <col min="6918" max="6918" width="10.5546875" style="2" customWidth="1"/>
    <col min="6919" max="6919" width="9.6640625" style="2" customWidth="1"/>
    <col min="6920" max="6920" width="6.109375" style="2" customWidth="1"/>
    <col min="6921" max="7167" width="8.88671875" style="2"/>
    <col min="7168" max="7168" width="4.44140625" style="2" customWidth="1"/>
    <col min="7169" max="7170" width="6.88671875" style="2" customWidth="1"/>
    <col min="7171" max="7171" width="36.6640625" style="2" customWidth="1"/>
    <col min="7172" max="7172" width="10.6640625" style="2" customWidth="1"/>
    <col min="7173" max="7173" width="10.88671875" style="2" customWidth="1"/>
    <col min="7174" max="7174" width="10.5546875" style="2" customWidth="1"/>
    <col min="7175" max="7175" width="9.6640625" style="2" customWidth="1"/>
    <col min="7176" max="7176" width="6.109375" style="2" customWidth="1"/>
    <col min="7177" max="7423" width="8.88671875" style="2"/>
    <col min="7424" max="7424" width="4.44140625" style="2" customWidth="1"/>
    <col min="7425" max="7426" width="6.88671875" style="2" customWidth="1"/>
    <col min="7427" max="7427" width="36.6640625" style="2" customWidth="1"/>
    <col min="7428" max="7428" width="10.6640625" style="2" customWidth="1"/>
    <col min="7429" max="7429" width="10.88671875" style="2" customWidth="1"/>
    <col min="7430" max="7430" width="10.5546875" style="2" customWidth="1"/>
    <col min="7431" max="7431" width="9.6640625" style="2" customWidth="1"/>
    <col min="7432" max="7432" width="6.109375" style="2" customWidth="1"/>
    <col min="7433" max="7679" width="8.88671875" style="2"/>
    <col min="7680" max="7680" width="4.44140625" style="2" customWidth="1"/>
    <col min="7681" max="7682" width="6.88671875" style="2" customWidth="1"/>
    <col min="7683" max="7683" width="36.6640625" style="2" customWidth="1"/>
    <col min="7684" max="7684" width="10.6640625" style="2" customWidth="1"/>
    <col min="7685" max="7685" width="10.88671875" style="2" customWidth="1"/>
    <col min="7686" max="7686" width="10.5546875" style="2" customWidth="1"/>
    <col min="7687" max="7687" width="9.6640625" style="2" customWidth="1"/>
    <col min="7688" max="7688" width="6.109375" style="2" customWidth="1"/>
    <col min="7689" max="7935" width="8.88671875" style="2"/>
    <col min="7936" max="7936" width="4.44140625" style="2" customWidth="1"/>
    <col min="7937" max="7938" width="6.88671875" style="2" customWidth="1"/>
    <col min="7939" max="7939" width="36.6640625" style="2" customWidth="1"/>
    <col min="7940" max="7940" width="10.6640625" style="2" customWidth="1"/>
    <col min="7941" max="7941" width="10.88671875" style="2" customWidth="1"/>
    <col min="7942" max="7942" width="10.5546875" style="2" customWidth="1"/>
    <col min="7943" max="7943" width="9.6640625" style="2" customWidth="1"/>
    <col min="7944" max="7944" width="6.109375" style="2" customWidth="1"/>
    <col min="7945" max="8191" width="8.88671875" style="2"/>
    <col min="8192" max="8192" width="4.44140625" style="2" customWidth="1"/>
    <col min="8193" max="8194" width="6.88671875" style="2" customWidth="1"/>
    <col min="8195" max="8195" width="36.6640625" style="2" customWidth="1"/>
    <col min="8196" max="8196" width="10.6640625" style="2" customWidth="1"/>
    <col min="8197" max="8197" width="10.88671875" style="2" customWidth="1"/>
    <col min="8198" max="8198" width="10.5546875" style="2" customWidth="1"/>
    <col min="8199" max="8199" width="9.6640625" style="2" customWidth="1"/>
    <col min="8200" max="8200" width="6.109375" style="2" customWidth="1"/>
    <col min="8201" max="8447" width="8.88671875" style="2"/>
    <col min="8448" max="8448" width="4.44140625" style="2" customWidth="1"/>
    <col min="8449" max="8450" width="6.88671875" style="2" customWidth="1"/>
    <col min="8451" max="8451" width="36.6640625" style="2" customWidth="1"/>
    <col min="8452" max="8452" width="10.6640625" style="2" customWidth="1"/>
    <col min="8453" max="8453" width="10.88671875" style="2" customWidth="1"/>
    <col min="8454" max="8454" width="10.5546875" style="2" customWidth="1"/>
    <col min="8455" max="8455" width="9.6640625" style="2" customWidth="1"/>
    <col min="8456" max="8456" width="6.109375" style="2" customWidth="1"/>
    <col min="8457" max="8703" width="8.88671875" style="2"/>
    <col min="8704" max="8704" width="4.44140625" style="2" customWidth="1"/>
    <col min="8705" max="8706" width="6.88671875" style="2" customWidth="1"/>
    <col min="8707" max="8707" width="36.6640625" style="2" customWidth="1"/>
    <col min="8708" max="8708" width="10.6640625" style="2" customWidth="1"/>
    <col min="8709" max="8709" width="10.88671875" style="2" customWidth="1"/>
    <col min="8710" max="8710" width="10.5546875" style="2" customWidth="1"/>
    <col min="8711" max="8711" width="9.6640625" style="2" customWidth="1"/>
    <col min="8712" max="8712" width="6.109375" style="2" customWidth="1"/>
    <col min="8713" max="8959" width="8.88671875" style="2"/>
    <col min="8960" max="8960" width="4.44140625" style="2" customWidth="1"/>
    <col min="8961" max="8962" width="6.88671875" style="2" customWidth="1"/>
    <col min="8963" max="8963" width="36.6640625" style="2" customWidth="1"/>
    <col min="8964" max="8964" width="10.6640625" style="2" customWidth="1"/>
    <col min="8965" max="8965" width="10.88671875" style="2" customWidth="1"/>
    <col min="8966" max="8966" width="10.5546875" style="2" customWidth="1"/>
    <col min="8967" max="8967" width="9.6640625" style="2" customWidth="1"/>
    <col min="8968" max="8968" width="6.109375" style="2" customWidth="1"/>
    <col min="8969" max="9215" width="8.88671875" style="2"/>
    <col min="9216" max="9216" width="4.44140625" style="2" customWidth="1"/>
    <col min="9217" max="9218" width="6.88671875" style="2" customWidth="1"/>
    <col min="9219" max="9219" width="36.6640625" style="2" customWidth="1"/>
    <col min="9220" max="9220" width="10.6640625" style="2" customWidth="1"/>
    <col min="9221" max="9221" width="10.88671875" style="2" customWidth="1"/>
    <col min="9222" max="9222" width="10.5546875" style="2" customWidth="1"/>
    <col min="9223" max="9223" width="9.6640625" style="2" customWidth="1"/>
    <col min="9224" max="9224" width="6.109375" style="2" customWidth="1"/>
    <col min="9225" max="9471" width="8.88671875" style="2"/>
    <col min="9472" max="9472" width="4.44140625" style="2" customWidth="1"/>
    <col min="9473" max="9474" width="6.88671875" style="2" customWidth="1"/>
    <col min="9475" max="9475" width="36.6640625" style="2" customWidth="1"/>
    <col min="9476" max="9476" width="10.6640625" style="2" customWidth="1"/>
    <col min="9477" max="9477" width="10.88671875" style="2" customWidth="1"/>
    <col min="9478" max="9478" width="10.5546875" style="2" customWidth="1"/>
    <col min="9479" max="9479" width="9.6640625" style="2" customWidth="1"/>
    <col min="9480" max="9480" width="6.109375" style="2" customWidth="1"/>
    <col min="9481" max="9727" width="8.88671875" style="2"/>
    <col min="9728" max="9728" width="4.44140625" style="2" customWidth="1"/>
    <col min="9729" max="9730" width="6.88671875" style="2" customWidth="1"/>
    <col min="9731" max="9731" width="36.6640625" style="2" customWidth="1"/>
    <col min="9732" max="9732" width="10.6640625" style="2" customWidth="1"/>
    <col min="9733" max="9733" width="10.88671875" style="2" customWidth="1"/>
    <col min="9734" max="9734" width="10.5546875" style="2" customWidth="1"/>
    <col min="9735" max="9735" width="9.6640625" style="2" customWidth="1"/>
    <col min="9736" max="9736" width="6.109375" style="2" customWidth="1"/>
    <col min="9737" max="9983" width="8.88671875" style="2"/>
    <col min="9984" max="9984" width="4.44140625" style="2" customWidth="1"/>
    <col min="9985" max="9986" width="6.88671875" style="2" customWidth="1"/>
    <col min="9987" max="9987" width="36.6640625" style="2" customWidth="1"/>
    <col min="9988" max="9988" width="10.6640625" style="2" customWidth="1"/>
    <col min="9989" max="9989" width="10.88671875" style="2" customWidth="1"/>
    <col min="9990" max="9990" width="10.5546875" style="2" customWidth="1"/>
    <col min="9991" max="9991" width="9.6640625" style="2" customWidth="1"/>
    <col min="9992" max="9992" width="6.109375" style="2" customWidth="1"/>
    <col min="9993" max="10239" width="8.88671875" style="2"/>
    <col min="10240" max="10240" width="4.44140625" style="2" customWidth="1"/>
    <col min="10241" max="10242" width="6.88671875" style="2" customWidth="1"/>
    <col min="10243" max="10243" width="36.6640625" style="2" customWidth="1"/>
    <col min="10244" max="10244" width="10.6640625" style="2" customWidth="1"/>
    <col min="10245" max="10245" width="10.88671875" style="2" customWidth="1"/>
    <col min="10246" max="10246" width="10.5546875" style="2" customWidth="1"/>
    <col min="10247" max="10247" width="9.6640625" style="2" customWidth="1"/>
    <col min="10248" max="10248" width="6.109375" style="2" customWidth="1"/>
    <col min="10249" max="10495" width="8.88671875" style="2"/>
    <col min="10496" max="10496" width="4.44140625" style="2" customWidth="1"/>
    <col min="10497" max="10498" width="6.88671875" style="2" customWidth="1"/>
    <col min="10499" max="10499" width="36.6640625" style="2" customWidth="1"/>
    <col min="10500" max="10500" width="10.6640625" style="2" customWidth="1"/>
    <col min="10501" max="10501" width="10.88671875" style="2" customWidth="1"/>
    <col min="10502" max="10502" width="10.5546875" style="2" customWidth="1"/>
    <col min="10503" max="10503" width="9.6640625" style="2" customWidth="1"/>
    <col min="10504" max="10504" width="6.109375" style="2" customWidth="1"/>
    <col min="10505" max="10751" width="8.88671875" style="2"/>
    <col min="10752" max="10752" width="4.44140625" style="2" customWidth="1"/>
    <col min="10753" max="10754" width="6.88671875" style="2" customWidth="1"/>
    <col min="10755" max="10755" width="36.6640625" style="2" customWidth="1"/>
    <col min="10756" max="10756" width="10.6640625" style="2" customWidth="1"/>
    <col min="10757" max="10757" width="10.88671875" style="2" customWidth="1"/>
    <col min="10758" max="10758" width="10.5546875" style="2" customWidth="1"/>
    <col min="10759" max="10759" width="9.6640625" style="2" customWidth="1"/>
    <col min="10760" max="10760" width="6.109375" style="2" customWidth="1"/>
    <col min="10761" max="11007" width="8.88671875" style="2"/>
    <col min="11008" max="11008" width="4.44140625" style="2" customWidth="1"/>
    <col min="11009" max="11010" width="6.88671875" style="2" customWidth="1"/>
    <col min="11011" max="11011" width="36.6640625" style="2" customWidth="1"/>
    <col min="11012" max="11012" width="10.6640625" style="2" customWidth="1"/>
    <col min="11013" max="11013" width="10.88671875" style="2" customWidth="1"/>
    <col min="11014" max="11014" width="10.5546875" style="2" customWidth="1"/>
    <col min="11015" max="11015" width="9.6640625" style="2" customWidth="1"/>
    <col min="11016" max="11016" width="6.109375" style="2" customWidth="1"/>
    <col min="11017" max="11263" width="8.88671875" style="2"/>
    <col min="11264" max="11264" width="4.44140625" style="2" customWidth="1"/>
    <col min="11265" max="11266" width="6.88671875" style="2" customWidth="1"/>
    <col min="11267" max="11267" width="36.6640625" style="2" customWidth="1"/>
    <col min="11268" max="11268" width="10.6640625" style="2" customWidth="1"/>
    <col min="11269" max="11269" width="10.88671875" style="2" customWidth="1"/>
    <col min="11270" max="11270" width="10.5546875" style="2" customWidth="1"/>
    <col min="11271" max="11271" width="9.6640625" style="2" customWidth="1"/>
    <col min="11272" max="11272" width="6.109375" style="2" customWidth="1"/>
    <col min="11273" max="11519" width="8.88671875" style="2"/>
    <col min="11520" max="11520" width="4.44140625" style="2" customWidth="1"/>
    <col min="11521" max="11522" width="6.88671875" style="2" customWidth="1"/>
    <col min="11523" max="11523" width="36.6640625" style="2" customWidth="1"/>
    <col min="11524" max="11524" width="10.6640625" style="2" customWidth="1"/>
    <col min="11525" max="11525" width="10.88671875" style="2" customWidth="1"/>
    <col min="11526" max="11526" width="10.5546875" style="2" customWidth="1"/>
    <col min="11527" max="11527" width="9.6640625" style="2" customWidth="1"/>
    <col min="11528" max="11528" width="6.109375" style="2" customWidth="1"/>
    <col min="11529" max="11775" width="8.88671875" style="2"/>
    <col min="11776" max="11776" width="4.44140625" style="2" customWidth="1"/>
    <col min="11777" max="11778" width="6.88671875" style="2" customWidth="1"/>
    <col min="11779" max="11779" width="36.6640625" style="2" customWidth="1"/>
    <col min="11780" max="11780" width="10.6640625" style="2" customWidth="1"/>
    <col min="11781" max="11781" width="10.88671875" style="2" customWidth="1"/>
    <col min="11782" max="11782" width="10.5546875" style="2" customWidth="1"/>
    <col min="11783" max="11783" width="9.6640625" style="2" customWidth="1"/>
    <col min="11784" max="11784" width="6.109375" style="2" customWidth="1"/>
    <col min="11785" max="12031" width="8.88671875" style="2"/>
    <col min="12032" max="12032" width="4.44140625" style="2" customWidth="1"/>
    <col min="12033" max="12034" width="6.88671875" style="2" customWidth="1"/>
    <col min="12035" max="12035" width="36.6640625" style="2" customWidth="1"/>
    <col min="12036" max="12036" width="10.6640625" style="2" customWidth="1"/>
    <col min="12037" max="12037" width="10.88671875" style="2" customWidth="1"/>
    <col min="12038" max="12038" width="10.5546875" style="2" customWidth="1"/>
    <col min="12039" max="12039" width="9.6640625" style="2" customWidth="1"/>
    <col min="12040" max="12040" width="6.109375" style="2" customWidth="1"/>
    <col min="12041" max="12287" width="8.88671875" style="2"/>
    <col min="12288" max="12288" width="4.44140625" style="2" customWidth="1"/>
    <col min="12289" max="12290" width="6.88671875" style="2" customWidth="1"/>
    <col min="12291" max="12291" width="36.6640625" style="2" customWidth="1"/>
    <col min="12292" max="12292" width="10.6640625" style="2" customWidth="1"/>
    <col min="12293" max="12293" width="10.88671875" style="2" customWidth="1"/>
    <col min="12294" max="12294" width="10.5546875" style="2" customWidth="1"/>
    <col min="12295" max="12295" width="9.6640625" style="2" customWidth="1"/>
    <col min="12296" max="12296" width="6.109375" style="2" customWidth="1"/>
    <col min="12297" max="12543" width="8.88671875" style="2"/>
    <col min="12544" max="12544" width="4.44140625" style="2" customWidth="1"/>
    <col min="12545" max="12546" width="6.88671875" style="2" customWidth="1"/>
    <col min="12547" max="12547" width="36.6640625" style="2" customWidth="1"/>
    <col min="12548" max="12548" width="10.6640625" style="2" customWidth="1"/>
    <col min="12549" max="12549" width="10.88671875" style="2" customWidth="1"/>
    <col min="12550" max="12550" width="10.5546875" style="2" customWidth="1"/>
    <col min="12551" max="12551" width="9.6640625" style="2" customWidth="1"/>
    <col min="12552" max="12552" width="6.109375" style="2" customWidth="1"/>
    <col min="12553" max="12799" width="8.88671875" style="2"/>
    <col min="12800" max="12800" width="4.44140625" style="2" customWidth="1"/>
    <col min="12801" max="12802" width="6.88671875" style="2" customWidth="1"/>
    <col min="12803" max="12803" width="36.6640625" style="2" customWidth="1"/>
    <col min="12804" max="12804" width="10.6640625" style="2" customWidth="1"/>
    <col min="12805" max="12805" width="10.88671875" style="2" customWidth="1"/>
    <col min="12806" max="12806" width="10.5546875" style="2" customWidth="1"/>
    <col min="12807" max="12807" width="9.6640625" style="2" customWidth="1"/>
    <col min="12808" max="12808" width="6.109375" style="2" customWidth="1"/>
    <col min="12809" max="13055" width="8.88671875" style="2"/>
    <col min="13056" max="13056" width="4.44140625" style="2" customWidth="1"/>
    <col min="13057" max="13058" width="6.88671875" style="2" customWidth="1"/>
    <col min="13059" max="13059" width="36.6640625" style="2" customWidth="1"/>
    <col min="13060" max="13060" width="10.6640625" style="2" customWidth="1"/>
    <col min="13061" max="13061" width="10.88671875" style="2" customWidth="1"/>
    <col min="13062" max="13062" width="10.5546875" style="2" customWidth="1"/>
    <col min="13063" max="13063" width="9.6640625" style="2" customWidth="1"/>
    <col min="13064" max="13064" width="6.109375" style="2" customWidth="1"/>
    <col min="13065" max="13311" width="8.88671875" style="2"/>
    <col min="13312" max="13312" width="4.44140625" style="2" customWidth="1"/>
    <col min="13313" max="13314" width="6.88671875" style="2" customWidth="1"/>
    <col min="13315" max="13315" width="36.6640625" style="2" customWidth="1"/>
    <col min="13316" max="13316" width="10.6640625" style="2" customWidth="1"/>
    <col min="13317" max="13317" width="10.88671875" style="2" customWidth="1"/>
    <col min="13318" max="13318" width="10.5546875" style="2" customWidth="1"/>
    <col min="13319" max="13319" width="9.6640625" style="2" customWidth="1"/>
    <col min="13320" max="13320" width="6.109375" style="2" customWidth="1"/>
    <col min="13321" max="13567" width="8.88671875" style="2"/>
    <col min="13568" max="13568" width="4.44140625" style="2" customWidth="1"/>
    <col min="13569" max="13570" width="6.88671875" style="2" customWidth="1"/>
    <col min="13571" max="13571" width="36.6640625" style="2" customWidth="1"/>
    <col min="13572" max="13572" width="10.6640625" style="2" customWidth="1"/>
    <col min="13573" max="13573" width="10.88671875" style="2" customWidth="1"/>
    <col min="13574" max="13574" width="10.5546875" style="2" customWidth="1"/>
    <col min="13575" max="13575" width="9.6640625" style="2" customWidth="1"/>
    <col min="13576" max="13576" width="6.109375" style="2" customWidth="1"/>
    <col min="13577" max="13823" width="8.88671875" style="2"/>
    <col min="13824" max="13824" width="4.44140625" style="2" customWidth="1"/>
    <col min="13825" max="13826" width="6.88671875" style="2" customWidth="1"/>
    <col min="13827" max="13827" width="36.6640625" style="2" customWidth="1"/>
    <col min="13828" max="13828" width="10.6640625" style="2" customWidth="1"/>
    <col min="13829" max="13829" width="10.88671875" style="2" customWidth="1"/>
    <col min="13830" max="13830" width="10.5546875" style="2" customWidth="1"/>
    <col min="13831" max="13831" width="9.6640625" style="2" customWidth="1"/>
    <col min="13832" max="13832" width="6.109375" style="2" customWidth="1"/>
    <col min="13833" max="14079" width="8.88671875" style="2"/>
    <col min="14080" max="14080" width="4.44140625" style="2" customWidth="1"/>
    <col min="14081" max="14082" width="6.88671875" style="2" customWidth="1"/>
    <col min="14083" max="14083" width="36.6640625" style="2" customWidth="1"/>
    <col min="14084" max="14084" width="10.6640625" style="2" customWidth="1"/>
    <col min="14085" max="14085" width="10.88671875" style="2" customWidth="1"/>
    <col min="14086" max="14086" width="10.5546875" style="2" customWidth="1"/>
    <col min="14087" max="14087" width="9.6640625" style="2" customWidth="1"/>
    <col min="14088" max="14088" width="6.109375" style="2" customWidth="1"/>
    <col min="14089" max="14335" width="8.88671875" style="2"/>
    <col min="14336" max="14336" width="4.44140625" style="2" customWidth="1"/>
    <col min="14337" max="14338" width="6.88671875" style="2" customWidth="1"/>
    <col min="14339" max="14339" width="36.6640625" style="2" customWidth="1"/>
    <col min="14340" max="14340" width="10.6640625" style="2" customWidth="1"/>
    <col min="14341" max="14341" width="10.88671875" style="2" customWidth="1"/>
    <col min="14342" max="14342" width="10.5546875" style="2" customWidth="1"/>
    <col min="14343" max="14343" width="9.6640625" style="2" customWidth="1"/>
    <col min="14344" max="14344" width="6.109375" style="2" customWidth="1"/>
    <col min="14345" max="14591" width="8.88671875" style="2"/>
    <col min="14592" max="14592" width="4.44140625" style="2" customWidth="1"/>
    <col min="14593" max="14594" width="6.88671875" style="2" customWidth="1"/>
    <col min="14595" max="14595" width="36.6640625" style="2" customWidth="1"/>
    <col min="14596" max="14596" width="10.6640625" style="2" customWidth="1"/>
    <col min="14597" max="14597" width="10.88671875" style="2" customWidth="1"/>
    <col min="14598" max="14598" width="10.5546875" style="2" customWidth="1"/>
    <col min="14599" max="14599" width="9.6640625" style="2" customWidth="1"/>
    <col min="14600" max="14600" width="6.109375" style="2" customWidth="1"/>
    <col min="14601" max="14847" width="8.88671875" style="2"/>
    <col min="14848" max="14848" width="4.44140625" style="2" customWidth="1"/>
    <col min="14849" max="14850" width="6.88671875" style="2" customWidth="1"/>
    <col min="14851" max="14851" width="36.6640625" style="2" customWidth="1"/>
    <col min="14852" max="14852" width="10.6640625" style="2" customWidth="1"/>
    <col min="14853" max="14853" width="10.88671875" style="2" customWidth="1"/>
    <col min="14854" max="14854" width="10.5546875" style="2" customWidth="1"/>
    <col min="14855" max="14855" width="9.6640625" style="2" customWidth="1"/>
    <col min="14856" max="14856" width="6.109375" style="2" customWidth="1"/>
    <col min="14857" max="15103" width="8.88671875" style="2"/>
    <col min="15104" max="15104" width="4.44140625" style="2" customWidth="1"/>
    <col min="15105" max="15106" width="6.88671875" style="2" customWidth="1"/>
    <col min="15107" max="15107" width="36.6640625" style="2" customWidth="1"/>
    <col min="15108" max="15108" width="10.6640625" style="2" customWidth="1"/>
    <col min="15109" max="15109" width="10.88671875" style="2" customWidth="1"/>
    <col min="15110" max="15110" width="10.5546875" style="2" customWidth="1"/>
    <col min="15111" max="15111" width="9.6640625" style="2" customWidth="1"/>
    <col min="15112" max="15112" width="6.109375" style="2" customWidth="1"/>
    <col min="15113" max="15359" width="8.88671875" style="2"/>
    <col min="15360" max="15360" width="4.44140625" style="2" customWidth="1"/>
    <col min="15361" max="15362" width="6.88671875" style="2" customWidth="1"/>
    <col min="15363" max="15363" width="36.6640625" style="2" customWidth="1"/>
    <col min="15364" max="15364" width="10.6640625" style="2" customWidth="1"/>
    <col min="15365" max="15365" width="10.88671875" style="2" customWidth="1"/>
    <col min="15366" max="15366" width="10.5546875" style="2" customWidth="1"/>
    <col min="15367" max="15367" width="9.6640625" style="2" customWidth="1"/>
    <col min="15368" max="15368" width="6.109375" style="2" customWidth="1"/>
    <col min="15369" max="15615" width="8.88671875" style="2"/>
    <col min="15616" max="15616" width="4.44140625" style="2" customWidth="1"/>
    <col min="15617" max="15618" width="6.88671875" style="2" customWidth="1"/>
    <col min="15619" max="15619" width="36.6640625" style="2" customWidth="1"/>
    <col min="15620" max="15620" width="10.6640625" style="2" customWidth="1"/>
    <col min="15621" max="15621" width="10.88671875" style="2" customWidth="1"/>
    <col min="15622" max="15622" width="10.5546875" style="2" customWidth="1"/>
    <col min="15623" max="15623" width="9.6640625" style="2" customWidth="1"/>
    <col min="15624" max="15624" width="6.109375" style="2" customWidth="1"/>
    <col min="15625" max="15871" width="8.88671875" style="2"/>
    <col min="15872" max="15872" width="4.44140625" style="2" customWidth="1"/>
    <col min="15873" max="15874" width="6.88671875" style="2" customWidth="1"/>
    <col min="15875" max="15875" width="36.6640625" style="2" customWidth="1"/>
    <col min="15876" max="15876" width="10.6640625" style="2" customWidth="1"/>
    <col min="15877" max="15877" width="10.88671875" style="2" customWidth="1"/>
    <col min="15878" max="15878" width="10.5546875" style="2" customWidth="1"/>
    <col min="15879" max="15879" width="9.6640625" style="2" customWidth="1"/>
    <col min="15880" max="15880" width="6.109375" style="2" customWidth="1"/>
    <col min="15881" max="16127" width="8.88671875" style="2"/>
    <col min="16128" max="16128" width="4.44140625" style="2" customWidth="1"/>
    <col min="16129" max="16130" width="6.88671875" style="2" customWidth="1"/>
    <col min="16131" max="16131" width="36.6640625" style="2" customWidth="1"/>
    <col min="16132" max="16132" width="10.6640625" style="2" customWidth="1"/>
    <col min="16133" max="16133" width="10.88671875" style="2" customWidth="1"/>
    <col min="16134" max="16134" width="10.5546875" style="2" customWidth="1"/>
    <col min="16135" max="16135" width="9.6640625" style="2" customWidth="1"/>
    <col min="16136" max="16136" width="6.109375" style="2" customWidth="1"/>
    <col min="16137" max="16384" width="8.88671875" style="2"/>
  </cols>
  <sheetData>
    <row r="1" spans="1:9">
      <c r="A1" s="320"/>
      <c r="B1" s="320"/>
      <c r="C1" s="320"/>
      <c r="D1" s="319"/>
      <c r="E1" s="309"/>
      <c r="F1" s="4" t="str">
        <f>'T1'!I1</f>
        <v xml:space="preserve">Tabela </v>
      </c>
      <c r="G1" s="318" t="s">
        <v>249</v>
      </c>
    </row>
    <row r="2" spans="1:9">
      <c r="A2" s="84"/>
      <c r="B2" s="84"/>
      <c r="C2" s="84"/>
      <c r="D2" s="344"/>
      <c r="E2" s="349"/>
      <c r="F2" s="349"/>
      <c r="G2" s="349"/>
      <c r="H2" s="349"/>
    </row>
    <row r="3" spans="1:9" ht="15" customHeight="1">
      <c r="A3" s="84"/>
      <c r="B3" s="1069" t="str">
        <f>'T1'!D2</f>
        <v xml:space="preserve">Sprawozdanie </v>
      </c>
      <c r="C3" s="1069"/>
      <c r="D3" s="1069"/>
      <c r="E3" s="1069"/>
      <c r="F3" s="1069"/>
      <c r="G3" s="349"/>
      <c r="H3" s="349"/>
    </row>
    <row r="4" spans="1:9" ht="15" customHeight="1">
      <c r="A4" s="84"/>
      <c r="B4" s="1069" t="s">
        <v>136</v>
      </c>
      <c r="C4" s="1069"/>
      <c r="D4" s="1069"/>
      <c r="E4" s="1069"/>
      <c r="F4" s="1069"/>
      <c r="G4" s="349"/>
      <c r="H4" s="349"/>
    </row>
    <row r="5" spans="1:9" ht="15" customHeight="1">
      <c r="A5" s="84"/>
      <c r="B5" s="990" t="s">
        <v>135</v>
      </c>
      <c r="C5" s="990"/>
      <c r="D5" s="990"/>
      <c r="E5" s="990"/>
      <c r="F5" s="990"/>
      <c r="G5" s="348"/>
      <c r="H5" s="348"/>
    </row>
    <row r="6" spans="1:9" ht="15.75" customHeight="1">
      <c r="A6" s="84"/>
      <c r="B6" s="990" t="s">
        <v>134</v>
      </c>
      <c r="C6" s="990"/>
      <c r="D6" s="990"/>
      <c r="E6" s="990"/>
      <c r="F6" s="990"/>
      <c r="G6" s="6"/>
      <c r="H6" s="6"/>
    </row>
    <row r="7" spans="1:9" ht="14.25" customHeight="1">
      <c r="A7" s="84"/>
      <c r="B7" s="990" t="s">
        <v>133</v>
      </c>
      <c r="C7" s="990"/>
      <c r="D7" s="990"/>
      <c r="E7" s="990"/>
      <c r="F7" s="990"/>
      <c r="G7" s="6"/>
      <c r="H7" s="6"/>
    </row>
    <row r="8" spans="1:9" ht="15" customHeight="1">
      <c r="A8" s="347"/>
      <c r="B8" s="1069" t="str">
        <f>'T1'!D4</f>
        <v xml:space="preserve">za rok 2016 </v>
      </c>
      <c r="C8" s="1069"/>
      <c r="D8" s="1069"/>
      <c r="E8" s="1069"/>
      <c r="F8" s="1069"/>
      <c r="G8" s="293"/>
      <c r="H8" s="293"/>
    </row>
    <row r="9" spans="1:9">
      <c r="A9" s="347"/>
      <c r="B9" s="347"/>
      <c r="C9" s="347"/>
      <c r="D9" s="218"/>
      <c r="E9" s="293"/>
      <c r="F9" s="293"/>
      <c r="G9" s="293"/>
      <c r="H9" s="293"/>
    </row>
    <row r="10" spans="1:9">
      <c r="A10" s="311"/>
      <c r="B10" s="340" t="s">
        <v>84</v>
      </c>
      <c r="C10" s="311"/>
      <c r="D10" s="339"/>
      <c r="E10" s="338"/>
      <c r="F10" s="338"/>
      <c r="G10" s="338"/>
      <c r="H10" s="338"/>
    </row>
    <row r="11" spans="1:9" s="10" customFormat="1" ht="15" customHeight="1">
      <c r="A11" s="1070" t="s">
        <v>2</v>
      </c>
      <c r="B11" s="1071"/>
      <c r="C11" s="1072"/>
      <c r="D11" s="1073" t="s">
        <v>85</v>
      </c>
      <c r="E11" s="1075" t="s">
        <v>5</v>
      </c>
      <c r="F11" s="1079" t="s">
        <v>6</v>
      </c>
      <c r="G11" s="1067" t="s">
        <v>127</v>
      </c>
      <c r="H11" s="337"/>
    </row>
    <row r="12" spans="1:9" s="7" customFormat="1">
      <c r="A12" s="307" t="s">
        <v>9</v>
      </c>
      <c r="B12" s="307" t="s">
        <v>10</v>
      </c>
      <c r="C12" s="306" t="s">
        <v>11</v>
      </c>
      <c r="D12" s="1074"/>
      <c r="E12" s="1076"/>
      <c r="F12" s="1080"/>
      <c r="G12" s="1081"/>
      <c r="H12" s="336"/>
      <c r="I12" s="10"/>
    </row>
    <row r="13" spans="1:9" s="7" customFormat="1">
      <c r="A13" s="335">
        <v>1</v>
      </c>
      <c r="B13" s="335">
        <v>2</v>
      </c>
      <c r="C13" s="335">
        <v>3</v>
      </c>
      <c r="D13" s="335">
        <v>4</v>
      </c>
      <c r="E13" s="335">
        <v>5</v>
      </c>
      <c r="F13" s="335">
        <v>6</v>
      </c>
      <c r="G13" s="335">
        <v>7</v>
      </c>
      <c r="H13" s="334"/>
      <c r="I13" s="10"/>
    </row>
    <row r="14" spans="1:9" ht="30.6">
      <c r="A14" s="60">
        <v>756</v>
      </c>
      <c r="B14" s="28"/>
      <c r="C14" s="113"/>
      <c r="D14" s="346" t="s">
        <v>31</v>
      </c>
      <c r="E14" s="345">
        <f>E15</f>
        <v>100000</v>
      </c>
      <c r="F14" s="345">
        <f>F15</f>
        <v>70029.179999999993</v>
      </c>
      <c r="G14" s="322">
        <f>F14/E14*100</f>
        <v>70.029179999999997</v>
      </c>
      <c r="H14" s="330"/>
    </row>
    <row r="15" spans="1:9" ht="20.399999999999999">
      <c r="A15" s="28"/>
      <c r="B15" s="56">
        <v>75618</v>
      </c>
      <c r="C15" s="113"/>
      <c r="D15" s="161" t="s">
        <v>39</v>
      </c>
      <c r="E15" s="40">
        <f>SUM(E16)</f>
        <v>100000</v>
      </c>
      <c r="F15" s="40">
        <f>SUM(F16)</f>
        <v>70029.179999999993</v>
      </c>
      <c r="G15" s="325">
        <f>F15/E15*100</f>
        <v>70.029179999999997</v>
      </c>
      <c r="H15" s="324"/>
    </row>
    <row r="16" spans="1:9" ht="20.399999999999999">
      <c r="A16" s="28"/>
      <c r="B16" s="28"/>
      <c r="C16" s="97">
        <v>480</v>
      </c>
      <c r="D16" s="109" t="s">
        <v>41</v>
      </c>
      <c r="E16" s="40">
        <v>100000</v>
      </c>
      <c r="F16" s="40">
        <v>70029.179999999993</v>
      </c>
      <c r="G16" s="325">
        <f>F16/E16*100</f>
        <v>70.029179999999997</v>
      </c>
      <c r="H16" s="324"/>
    </row>
    <row r="17" spans="1:9">
      <c r="A17" s="84"/>
      <c r="B17" s="84"/>
      <c r="C17" s="113"/>
      <c r="D17" s="323" t="s">
        <v>118</v>
      </c>
      <c r="E17" s="292">
        <f>E14</f>
        <v>100000</v>
      </c>
      <c r="F17" s="292">
        <f>F14</f>
        <v>70029.179999999993</v>
      </c>
      <c r="G17" s="584">
        <f>F17/E17*100</f>
        <v>70.029179999999997</v>
      </c>
      <c r="H17" s="290"/>
    </row>
    <row r="18" spans="1:9">
      <c r="A18" s="84"/>
      <c r="B18" s="84"/>
      <c r="C18" s="84"/>
      <c r="D18" s="344"/>
      <c r="E18" s="343"/>
      <c r="F18" s="343"/>
      <c r="G18" s="343"/>
      <c r="H18" s="343"/>
    </row>
    <row r="19" spans="1:9" ht="15.75" customHeight="1">
      <c r="C19" s="342"/>
      <c r="D19" s="341"/>
      <c r="E19" s="341"/>
      <c r="F19" s="341"/>
      <c r="G19" s="341"/>
      <c r="H19" s="341"/>
    </row>
    <row r="20" spans="1:9">
      <c r="A20" s="311"/>
      <c r="B20" s="340" t="s">
        <v>90</v>
      </c>
      <c r="C20" s="311"/>
      <c r="D20" s="339"/>
      <c r="E20" s="338"/>
      <c r="F20" s="338"/>
      <c r="G20" s="338"/>
      <c r="H20" s="338"/>
    </row>
    <row r="21" spans="1:9" s="10" customFormat="1" ht="15" customHeight="1">
      <c r="A21" s="1070" t="s">
        <v>2</v>
      </c>
      <c r="B21" s="1071"/>
      <c r="C21" s="1072"/>
      <c r="D21" s="1073" t="s">
        <v>85</v>
      </c>
      <c r="E21" s="1075" t="s">
        <v>5</v>
      </c>
      <c r="F21" s="1079" t="s">
        <v>6</v>
      </c>
      <c r="G21" s="1067" t="s">
        <v>127</v>
      </c>
      <c r="H21" s="337"/>
    </row>
    <row r="22" spans="1:9" s="7" customFormat="1">
      <c r="A22" s="307" t="s">
        <v>9</v>
      </c>
      <c r="B22" s="307" t="s">
        <v>10</v>
      </c>
      <c r="C22" s="306" t="s">
        <v>11</v>
      </c>
      <c r="D22" s="1074"/>
      <c r="E22" s="1076"/>
      <c r="F22" s="1080"/>
      <c r="G22" s="1081"/>
      <c r="H22" s="336"/>
      <c r="I22" s="10"/>
    </row>
    <row r="23" spans="1:9" s="7" customFormat="1">
      <c r="A23" s="335">
        <v>1</v>
      </c>
      <c r="B23" s="335">
        <v>2</v>
      </c>
      <c r="C23" s="335">
        <v>3</v>
      </c>
      <c r="D23" s="335">
        <v>4</v>
      </c>
      <c r="E23" s="335">
        <v>5</v>
      </c>
      <c r="F23" s="335">
        <v>6</v>
      </c>
      <c r="G23" s="335">
        <v>7</v>
      </c>
      <c r="H23" s="334"/>
      <c r="I23" s="10"/>
    </row>
    <row r="24" spans="1:9" ht="15" customHeight="1">
      <c r="A24" s="299">
        <v>851</v>
      </c>
      <c r="B24" s="298"/>
      <c r="C24" s="298"/>
      <c r="D24" s="333" t="s">
        <v>95</v>
      </c>
      <c r="E24" s="332">
        <f>E25+E28</f>
        <v>100000</v>
      </c>
      <c r="F24" s="332">
        <f>F25+F28</f>
        <v>56937.57</v>
      </c>
      <c r="G24" s="331">
        <f>F24/E24*100</f>
        <v>56.937570000000001</v>
      </c>
      <c r="H24" s="330"/>
    </row>
    <row r="25" spans="1:9" ht="15" customHeight="1">
      <c r="A25" s="298"/>
      <c r="B25" s="300">
        <v>85153</v>
      </c>
      <c r="C25" s="329"/>
      <c r="D25" s="327" t="s">
        <v>132</v>
      </c>
      <c r="E25" s="303">
        <f>E26+E27</f>
        <v>10000</v>
      </c>
      <c r="F25" s="303">
        <f>F26+F27</f>
        <v>4162.1000000000004</v>
      </c>
      <c r="G25" s="326">
        <f>F25/E25*100</f>
        <v>41.621000000000002</v>
      </c>
      <c r="H25" s="324"/>
    </row>
    <row r="26" spans="1:9" ht="15" customHeight="1">
      <c r="A26" s="298"/>
      <c r="B26" s="298"/>
      <c r="C26" s="548">
        <v>4210</v>
      </c>
      <c r="D26" s="327" t="s">
        <v>103</v>
      </c>
      <c r="E26" s="303">
        <v>3000</v>
      </c>
      <c r="F26" s="303">
        <v>122.04</v>
      </c>
      <c r="G26" s="326">
        <f t="shared" ref="G26:G31" si="0">F26/E26*100</f>
        <v>4.0680000000000005</v>
      </c>
      <c r="H26" s="324"/>
    </row>
    <row r="27" spans="1:9" ht="15" customHeight="1">
      <c r="A27" s="298"/>
      <c r="B27" s="298"/>
      <c r="C27" s="548">
        <v>4300</v>
      </c>
      <c r="D27" s="327" t="s">
        <v>104</v>
      </c>
      <c r="E27" s="303">
        <v>7000</v>
      </c>
      <c r="F27" s="303">
        <v>4040.06</v>
      </c>
      <c r="G27" s="326">
        <f t="shared" si="0"/>
        <v>57.715142857142851</v>
      </c>
      <c r="H27" s="324"/>
    </row>
    <row r="28" spans="1:9" ht="15" customHeight="1">
      <c r="A28" s="298"/>
      <c r="B28" s="88">
        <v>85154</v>
      </c>
      <c r="C28" s="328"/>
      <c r="D28" s="327" t="s">
        <v>131</v>
      </c>
      <c r="E28" s="303">
        <f>SUM(E29:E34)</f>
        <v>90000</v>
      </c>
      <c r="F28" s="303">
        <f>SUM(F29:F34)</f>
        <v>52775.47</v>
      </c>
      <c r="G28" s="326">
        <f t="shared" si="0"/>
        <v>58.639411111111116</v>
      </c>
      <c r="H28" s="324"/>
    </row>
    <row r="29" spans="1:9" ht="15" customHeight="1">
      <c r="A29" s="298"/>
      <c r="B29" s="298"/>
      <c r="C29" s="548">
        <v>4170</v>
      </c>
      <c r="D29" s="327" t="s">
        <v>113</v>
      </c>
      <c r="E29" s="303">
        <v>21000</v>
      </c>
      <c r="F29" s="303">
        <v>14240</v>
      </c>
      <c r="G29" s="326">
        <f t="shared" si="0"/>
        <v>67.80952380952381</v>
      </c>
      <c r="H29" s="324"/>
    </row>
    <row r="30" spans="1:9" ht="15" customHeight="1">
      <c r="A30" s="298"/>
      <c r="B30" s="298"/>
      <c r="C30" s="548">
        <v>4210</v>
      </c>
      <c r="D30" s="327" t="s">
        <v>103</v>
      </c>
      <c r="E30" s="303">
        <v>25000</v>
      </c>
      <c r="F30" s="303">
        <v>7238.99</v>
      </c>
      <c r="G30" s="326">
        <f t="shared" si="0"/>
        <v>28.955959999999997</v>
      </c>
      <c r="H30" s="324"/>
    </row>
    <row r="31" spans="1:9" ht="15" customHeight="1">
      <c r="A31" s="298"/>
      <c r="B31" s="298"/>
      <c r="C31" s="548">
        <v>4300</v>
      </c>
      <c r="D31" s="327" t="s">
        <v>104</v>
      </c>
      <c r="E31" s="303">
        <v>41000</v>
      </c>
      <c r="F31" s="303">
        <v>30878.48</v>
      </c>
      <c r="G31" s="326">
        <f t="shared" si="0"/>
        <v>75.313365853658524</v>
      </c>
      <c r="H31" s="324"/>
    </row>
    <row r="32" spans="1:9" ht="15" customHeight="1">
      <c r="A32" s="298"/>
      <c r="B32" s="298"/>
      <c r="C32" s="548">
        <v>4410</v>
      </c>
      <c r="D32" s="327" t="s">
        <v>110</v>
      </c>
      <c r="E32" s="303">
        <v>500</v>
      </c>
      <c r="F32" s="303"/>
      <c r="G32" s="326"/>
      <c r="H32" s="324"/>
    </row>
    <row r="33" spans="1:8" ht="15" customHeight="1">
      <c r="A33" s="298"/>
      <c r="B33" s="298"/>
      <c r="C33" s="436">
        <v>4610</v>
      </c>
      <c r="D33" s="233" t="s">
        <v>262</v>
      </c>
      <c r="E33" s="303">
        <v>1000</v>
      </c>
      <c r="F33" s="303">
        <v>418</v>
      </c>
      <c r="G33" s="326">
        <f t="shared" ref="G33" si="1">F33/E33*100</f>
        <v>41.8</v>
      </c>
      <c r="H33" s="324"/>
    </row>
    <row r="34" spans="1:8" ht="20.399999999999999" customHeight="1">
      <c r="A34" s="28"/>
      <c r="B34" s="28"/>
      <c r="C34" s="111">
        <v>4700</v>
      </c>
      <c r="D34" s="109" t="s">
        <v>130</v>
      </c>
      <c r="E34" s="296">
        <v>1500</v>
      </c>
      <c r="F34" s="296"/>
      <c r="G34" s="326"/>
      <c r="H34" s="324"/>
    </row>
    <row r="35" spans="1:8">
      <c r="A35" s="84"/>
      <c r="B35" s="84"/>
      <c r="C35" s="113"/>
      <c r="D35" s="323" t="s">
        <v>118</v>
      </c>
      <c r="E35" s="292">
        <f>E24</f>
        <v>100000</v>
      </c>
      <c r="F35" s="292">
        <f>F24</f>
        <v>56937.57</v>
      </c>
      <c r="G35" s="584">
        <f>F35/E35*100</f>
        <v>56.937570000000001</v>
      </c>
      <c r="H35" s="290"/>
    </row>
    <row r="36" spans="1:8">
      <c r="A36" s="84"/>
      <c r="B36" s="84"/>
      <c r="C36" s="84"/>
      <c r="D36" s="287"/>
      <c r="E36" s="290"/>
      <c r="F36" s="290"/>
      <c r="G36" s="321"/>
      <c r="H36" s="290"/>
    </row>
    <row r="37" spans="1:8">
      <c r="A37" s="84"/>
      <c r="B37" s="84"/>
      <c r="C37" s="84"/>
      <c r="D37" s="291"/>
      <c r="E37" s="290"/>
      <c r="F37" s="290"/>
      <c r="G37" s="290"/>
      <c r="H37" s="290"/>
    </row>
    <row r="38" spans="1:8">
      <c r="A38" s="84"/>
      <c r="B38" s="84"/>
      <c r="C38" s="84"/>
      <c r="D38" s="291"/>
      <c r="E38" s="290"/>
      <c r="F38" s="290"/>
      <c r="G38" s="290"/>
      <c r="H38" s="290"/>
    </row>
    <row r="39" spans="1:8">
      <c r="A39" s="84"/>
      <c r="B39" s="84"/>
      <c r="C39" s="84"/>
      <c r="D39" s="291"/>
      <c r="E39" s="290"/>
      <c r="F39" s="290"/>
      <c r="G39" s="290"/>
      <c r="H39" s="290"/>
    </row>
    <row r="40" spans="1:8">
      <c r="A40" s="84"/>
      <c r="B40" s="84"/>
      <c r="C40" s="84"/>
      <c r="D40" s="291"/>
      <c r="E40" s="290"/>
      <c r="F40" s="290"/>
      <c r="G40" s="290"/>
      <c r="H40" s="290"/>
    </row>
    <row r="41" spans="1:8">
      <c r="A41" s="84"/>
      <c r="B41" s="84"/>
      <c r="C41" s="84"/>
      <c r="D41" s="291"/>
      <c r="E41" s="290"/>
      <c r="F41" s="290"/>
      <c r="G41" s="290"/>
      <c r="H41" s="290"/>
    </row>
    <row r="42" spans="1:8">
      <c r="A42" s="84"/>
      <c r="B42" s="84"/>
      <c r="C42" s="84"/>
      <c r="D42" s="291"/>
      <c r="E42" s="290"/>
      <c r="F42" s="290"/>
      <c r="G42" s="290"/>
      <c r="H42" s="290"/>
    </row>
    <row r="43" spans="1:8">
      <c r="A43" s="84"/>
      <c r="B43" s="84"/>
      <c r="C43" s="84"/>
      <c r="D43" s="291"/>
      <c r="E43" s="290"/>
      <c r="F43" s="290"/>
      <c r="G43" s="290"/>
      <c r="H43" s="290"/>
    </row>
    <row r="44" spans="1:8">
      <c r="A44" s="84"/>
      <c r="B44" s="84"/>
      <c r="C44" s="84"/>
      <c r="D44" s="291"/>
      <c r="E44" s="290"/>
      <c r="F44" s="290"/>
      <c r="G44" s="290"/>
      <c r="H44" s="290"/>
    </row>
    <row r="45" spans="1:8">
      <c r="A45" s="84"/>
      <c r="B45" s="84"/>
      <c r="C45" s="84"/>
      <c r="D45" s="291"/>
      <c r="E45" s="290"/>
      <c r="F45" s="290"/>
      <c r="G45" s="290"/>
      <c r="H45" s="290"/>
    </row>
    <row r="46" spans="1:8">
      <c r="A46" s="84"/>
      <c r="B46" s="84"/>
      <c r="C46" s="84"/>
      <c r="D46" s="291"/>
      <c r="E46" s="290"/>
      <c r="F46" s="290"/>
      <c r="G46" s="290"/>
      <c r="H46" s="290"/>
    </row>
    <row r="47" spans="1:8">
      <c r="A47" s="84"/>
      <c r="B47" s="84"/>
      <c r="C47" s="84"/>
      <c r="D47" s="291"/>
      <c r="E47" s="290"/>
      <c r="F47" s="290"/>
      <c r="G47" s="290"/>
      <c r="H47" s="290"/>
    </row>
    <row r="48" spans="1:8">
      <c r="A48" s="84"/>
      <c r="B48" s="84"/>
      <c r="C48" s="84"/>
      <c r="D48" s="291"/>
      <c r="E48" s="290"/>
      <c r="F48" s="290"/>
      <c r="G48" s="290"/>
      <c r="H48" s="290"/>
    </row>
    <row r="49" spans="1:8">
      <c r="A49" s="84"/>
      <c r="B49" s="84"/>
      <c r="C49" s="84"/>
      <c r="D49" s="291"/>
      <c r="E49" s="290"/>
      <c r="F49" s="290"/>
      <c r="G49" s="290"/>
      <c r="H49" s="290"/>
    </row>
  </sheetData>
  <mergeCells count="16">
    <mergeCell ref="A21:C21"/>
    <mergeCell ref="D21:D22"/>
    <mergeCell ref="E21:E22"/>
    <mergeCell ref="F21:F22"/>
    <mergeCell ref="G21:G22"/>
    <mergeCell ref="A11:C11"/>
    <mergeCell ref="D11:D12"/>
    <mergeCell ref="E11:E12"/>
    <mergeCell ref="F11:F12"/>
    <mergeCell ref="G11:G12"/>
    <mergeCell ref="B8:F8"/>
    <mergeCell ref="B3:F3"/>
    <mergeCell ref="B4:F4"/>
    <mergeCell ref="B5:F5"/>
    <mergeCell ref="B6:F6"/>
    <mergeCell ref="B7:F7"/>
  </mergeCells>
  <pageMargins left="0.74803149606299213" right="0.39370078740157483" top="0.59055118110236227" bottom="0.78740157480314965" header="0" footer="0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activeCell="C4" sqref="C4:F4"/>
    </sheetView>
  </sheetViews>
  <sheetFormatPr defaultRowHeight="15"/>
  <cols>
    <col min="1" max="1" width="4.44140625" style="1" customWidth="1"/>
    <col min="2" max="3" width="6.88671875" style="1" customWidth="1"/>
    <col min="4" max="4" width="34.109375" style="2" customWidth="1"/>
    <col min="5" max="5" width="10.6640625" style="3" customWidth="1"/>
    <col min="6" max="6" width="10.88671875" style="3" customWidth="1"/>
    <col min="7" max="7" width="10.5546875" style="3" customWidth="1"/>
    <col min="8" max="8" width="9.6640625" style="3" customWidth="1"/>
    <col min="9" max="9" width="6.109375" style="2" customWidth="1"/>
    <col min="10" max="256" width="8.88671875" style="2"/>
    <col min="257" max="257" width="4.44140625" style="2" customWidth="1"/>
    <col min="258" max="259" width="6.88671875" style="2" customWidth="1"/>
    <col min="260" max="260" width="36.6640625" style="2" customWidth="1"/>
    <col min="261" max="261" width="10.6640625" style="2" customWidth="1"/>
    <col min="262" max="262" width="10.88671875" style="2" customWidth="1"/>
    <col min="263" max="263" width="10.5546875" style="2" customWidth="1"/>
    <col min="264" max="264" width="9.6640625" style="2" customWidth="1"/>
    <col min="265" max="265" width="6.109375" style="2" customWidth="1"/>
    <col min="266" max="512" width="8.88671875" style="2"/>
    <col min="513" max="513" width="4.44140625" style="2" customWidth="1"/>
    <col min="514" max="515" width="6.88671875" style="2" customWidth="1"/>
    <col min="516" max="516" width="36.6640625" style="2" customWidth="1"/>
    <col min="517" max="517" width="10.6640625" style="2" customWidth="1"/>
    <col min="518" max="518" width="10.88671875" style="2" customWidth="1"/>
    <col min="519" max="519" width="10.5546875" style="2" customWidth="1"/>
    <col min="520" max="520" width="9.6640625" style="2" customWidth="1"/>
    <col min="521" max="521" width="6.109375" style="2" customWidth="1"/>
    <col min="522" max="768" width="8.88671875" style="2"/>
    <col min="769" max="769" width="4.44140625" style="2" customWidth="1"/>
    <col min="770" max="771" width="6.88671875" style="2" customWidth="1"/>
    <col min="772" max="772" width="36.6640625" style="2" customWidth="1"/>
    <col min="773" max="773" width="10.6640625" style="2" customWidth="1"/>
    <col min="774" max="774" width="10.88671875" style="2" customWidth="1"/>
    <col min="775" max="775" width="10.5546875" style="2" customWidth="1"/>
    <col min="776" max="776" width="9.6640625" style="2" customWidth="1"/>
    <col min="777" max="777" width="6.109375" style="2" customWidth="1"/>
    <col min="778" max="1024" width="8.88671875" style="2"/>
    <col min="1025" max="1025" width="4.44140625" style="2" customWidth="1"/>
    <col min="1026" max="1027" width="6.88671875" style="2" customWidth="1"/>
    <col min="1028" max="1028" width="36.6640625" style="2" customWidth="1"/>
    <col min="1029" max="1029" width="10.6640625" style="2" customWidth="1"/>
    <col min="1030" max="1030" width="10.88671875" style="2" customWidth="1"/>
    <col min="1031" max="1031" width="10.5546875" style="2" customWidth="1"/>
    <col min="1032" max="1032" width="9.6640625" style="2" customWidth="1"/>
    <col min="1033" max="1033" width="6.109375" style="2" customWidth="1"/>
    <col min="1034" max="1280" width="8.88671875" style="2"/>
    <col min="1281" max="1281" width="4.44140625" style="2" customWidth="1"/>
    <col min="1282" max="1283" width="6.88671875" style="2" customWidth="1"/>
    <col min="1284" max="1284" width="36.6640625" style="2" customWidth="1"/>
    <col min="1285" max="1285" width="10.6640625" style="2" customWidth="1"/>
    <col min="1286" max="1286" width="10.88671875" style="2" customWidth="1"/>
    <col min="1287" max="1287" width="10.5546875" style="2" customWidth="1"/>
    <col min="1288" max="1288" width="9.6640625" style="2" customWidth="1"/>
    <col min="1289" max="1289" width="6.109375" style="2" customWidth="1"/>
    <col min="1290" max="1536" width="8.88671875" style="2"/>
    <col min="1537" max="1537" width="4.44140625" style="2" customWidth="1"/>
    <col min="1538" max="1539" width="6.88671875" style="2" customWidth="1"/>
    <col min="1540" max="1540" width="36.6640625" style="2" customWidth="1"/>
    <col min="1541" max="1541" width="10.6640625" style="2" customWidth="1"/>
    <col min="1542" max="1542" width="10.88671875" style="2" customWidth="1"/>
    <col min="1543" max="1543" width="10.5546875" style="2" customWidth="1"/>
    <col min="1544" max="1544" width="9.6640625" style="2" customWidth="1"/>
    <col min="1545" max="1545" width="6.109375" style="2" customWidth="1"/>
    <col min="1546" max="1792" width="8.88671875" style="2"/>
    <col min="1793" max="1793" width="4.44140625" style="2" customWidth="1"/>
    <col min="1794" max="1795" width="6.88671875" style="2" customWidth="1"/>
    <col min="1796" max="1796" width="36.6640625" style="2" customWidth="1"/>
    <col min="1797" max="1797" width="10.6640625" style="2" customWidth="1"/>
    <col min="1798" max="1798" width="10.88671875" style="2" customWidth="1"/>
    <col min="1799" max="1799" width="10.5546875" style="2" customWidth="1"/>
    <col min="1800" max="1800" width="9.6640625" style="2" customWidth="1"/>
    <col min="1801" max="1801" width="6.109375" style="2" customWidth="1"/>
    <col min="1802" max="2048" width="8.88671875" style="2"/>
    <col min="2049" max="2049" width="4.44140625" style="2" customWidth="1"/>
    <col min="2050" max="2051" width="6.88671875" style="2" customWidth="1"/>
    <col min="2052" max="2052" width="36.6640625" style="2" customWidth="1"/>
    <col min="2053" max="2053" width="10.6640625" style="2" customWidth="1"/>
    <col min="2054" max="2054" width="10.88671875" style="2" customWidth="1"/>
    <col min="2055" max="2055" width="10.5546875" style="2" customWidth="1"/>
    <col min="2056" max="2056" width="9.6640625" style="2" customWidth="1"/>
    <col min="2057" max="2057" width="6.109375" style="2" customWidth="1"/>
    <col min="2058" max="2304" width="8.88671875" style="2"/>
    <col min="2305" max="2305" width="4.44140625" style="2" customWidth="1"/>
    <col min="2306" max="2307" width="6.88671875" style="2" customWidth="1"/>
    <col min="2308" max="2308" width="36.6640625" style="2" customWidth="1"/>
    <col min="2309" max="2309" width="10.6640625" style="2" customWidth="1"/>
    <col min="2310" max="2310" width="10.88671875" style="2" customWidth="1"/>
    <col min="2311" max="2311" width="10.5546875" style="2" customWidth="1"/>
    <col min="2312" max="2312" width="9.6640625" style="2" customWidth="1"/>
    <col min="2313" max="2313" width="6.109375" style="2" customWidth="1"/>
    <col min="2314" max="2560" width="8.88671875" style="2"/>
    <col min="2561" max="2561" width="4.44140625" style="2" customWidth="1"/>
    <col min="2562" max="2563" width="6.88671875" style="2" customWidth="1"/>
    <col min="2564" max="2564" width="36.6640625" style="2" customWidth="1"/>
    <col min="2565" max="2565" width="10.6640625" style="2" customWidth="1"/>
    <col min="2566" max="2566" width="10.88671875" style="2" customWidth="1"/>
    <col min="2567" max="2567" width="10.5546875" style="2" customWidth="1"/>
    <col min="2568" max="2568" width="9.6640625" style="2" customWidth="1"/>
    <col min="2569" max="2569" width="6.109375" style="2" customWidth="1"/>
    <col min="2570" max="2816" width="8.88671875" style="2"/>
    <col min="2817" max="2817" width="4.44140625" style="2" customWidth="1"/>
    <col min="2818" max="2819" width="6.88671875" style="2" customWidth="1"/>
    <col min="2820" max="2820" width="36.6640625" style="2" customWidth="1"/>
    <col min="2821" max="2821" width="10.6640625" style="2" customWidth="1"/>
    <col min="2822" max="2822" width="10.88671875" style="2" customWidth="1"/>
    <col min="2823" max="2823" width="10.5546875" style="2" customWidth="1"/>
    <col min="2824" max="2824" width="9.6640625" style="2" customWidth="1"/>
    <col min="2825" max="2825" width="6.109375" style="2" customWidth="1"/>
    <col min="2826" max="3072" width="8.88671875" style="2"/>
    <col min="3073" max="3073" width="4.44140625" style="2" customWidth="1"/>
    <col min="3074" max="3075" width="6.88671875" style="2" customWidth="1"/>
    <col min="3076" max="3076" width="36.6640625" style="2" customWidth="1"/>
    <col min="3077" max="3077" width="10.6640625" style="2" customWidth="1"/>
    <col min="3078" max="3078" width="10.88671875" style="2" customWidth="1"/>
    <col min="3079" max="3079" width="10.5546875" style="2" customWidth="1"/>
    <col min="3080" max="3080" width="9.6640625" style="2" customWidth="1"/>
    <col min="3081" max="3081" width="6.109375" style="2" customWidth="1"/>
    <col min="3082" max="3328" width="8.88671875" style="2"/>
    <col min="3329" max="3329" width="4.44140625" style="2" customWidth="1"/>
    <col min="3330" max="3331" width="6.88671875" style="2" customWidth="1"/>
    <col min="3332" max="3332" width="36.6640625" style="2" customWidth="1"/>
    <col min="3333" max="3333" width="10.6640625" style="2" customWidth="1"/>
    <col min="3334" max="3334" width="10.88671875" style="2" customWidth="1"/>
    <col min="3335" max="3335" width="10.5546875" style="2" customWidth="1"/>
    <col min="3336" max="3336" width="9.6640625" style="2" customWidth="1"/>
    <col min="3337" max="3337" width="6.109375" style="2" customWidth="1"/>
    <col min="3338" max="3584" width="8.88671875" style="2"/>
    <col min="3585" max="3585" width="4.44140625" style="2" customWidth="1"/>
    <col min="3586" max="3587" width="6.88671875" style="2" customWidth="1"/>
    <col min="3588" max="3588" width="36.6640625" style="2" customWidth="1"/>
    <col min="3589" max="3589" width="10.6640625" style="2" customWidth="1"/>
    <col min="3590" max="3590" width="10.88671875" style="2" customWidth="1"/>
    <col min="3591" max="3591" width="10.5546875" style="2" customWidth="1"/>
    <col min="3592" max="3592" width="9.6640625" style="2" customWidth="1"/>
    <col min="3593" max="3593" width="6.109375" style="2" customWidth="1"/>
    <col min="3594" max="3840" width="8.88671875" style="2"/>
    <col min="3841" max="3841" width="4.44140625" style="2" customWidth="1"/>
    <col min="3842" max="3843" width="6.88671875" style="2" customWidth="1"/>
    <col min="3844" max="3844" width="36.6640625" style="2" customWidth="1"/>
    <col min="3845" max="3845" width="10.6640625" style="2" customWidth="1"/>
    <col min="3846" max="3846" width="10.88671875" style="2" customWidth="1"/>
    <col min="3847" max="3847" width="10.5546875" style="2" customWidth="1"/>
    <col min="3848" max="3848" width="9.6640625" style="2" customWidth="1"/>
    <col min="3849" max="3849" width="6.109375" style="2" customWidth="1"/>
    <col min="3850" max="4096" width="8.88671875" style="2"/>
    <col min="4097" max="4097" width="4.44140625" style="2" customWidth="1"/>
    <col min="4098" max="4099" width="6.88671875" style="2" customWidth="1"/>
    <col min="4100" max="4100" width="36.6640625" style="2" customWidth="1"/>
    <col min="4101" max="4101" width="10.6640625" style="2" customWidth="1"/>
    <col min="4102" max="4102" width="10.88671875" style="2" customWidth="1"/>
    <col min="4103" max="4103" width="10.5546875" style="2" customWidth="1"/>
    <col min="4104" max="4104" width="9.6640625" style="2" customWidth="1"/>
    <col min="4105" max="4105" width="6.109375" style="2" customWidth="1"/>
    <col min="4106" max="4352" width="8.88671875" style="2"/>
    <col min="4353" max="4353" width="4.44140625" style="2" customWidth="1"/>
    <col min="4354" max="4355" width="6.88671875" style="2" customWidth="1"/>
    <col min="4356" max="4356" width="36.6640625" style="2" customWidth="1"/>
    <col min="4357" max="4357" width="10.6640625" style="2" customWidth="1"/>
    <col min="4358" max="4358" width="10.88671875" style="2" customWidth="1"/>
    <col min="4359" max="4359" width="10.5546875" style="2" customWidth="1"/>
    <col min="4360" max="4360" width="9.6640625" style="2" customWidth="1"/>
    <col min="4361" max="4361" width="6.109375" style="2" customWidth="1"/>
    <col min="4362" max="4608" width="8.88671875" style="2"/>
    <col min="4609" max="4609" width="4.44140625" style="2" customWidth="1"/>
    <col min="4610" max="4611" width="6.88671875" style="2" customWidth="1"/>
    <col min="4612" max="4612" width="36.6640625" style="2" customWidth="1"/>
    <col min="4613" max="4613" width="10.6640625" style="2" customWidth="1"/>
    <col min="4614" max="4614" width="10.88671875" style="2" customWidth="1"/>
    <col min="4615" max="4615" width="10.5546875" style="2" customWidth="1"/>
    <col min="4616" max="4616" width="9.6640625" style="2" customWidth="1"/>
    <col min="4617" max="4617" width="6.109375" style="2" customWidth="1"/>
    <col min="4618" max="4864" width="8.88671875" style="2"/>
    <col min="4865" max="4865" width="4.44140625" style="2" customWidth="1"/>
    <col min="4866" max="4867" width="6.88671875" style="2" customWidth="1"/>
    <col min="4868" max="4868" width="36.6640625" style="2" customWidth="1"/>
    <col min="4869" max="4869" width="10.6640625" style="2" customWidth="1"/>
    <col min="4870" max="4870" width="10.88671875" style="2" customWidth="1"/>
    <col min="4871" max="4871" width="10.5546875" style="2" customWidth="1"/>
    <col min="4872" max="4872" width="9.6640625" style="2" customWidth="1"/>
    <col min="4873" max="4873" width="6.109375" style="2" customWidth="1"/>
    <col min="4874" max="5120" width="8.88671875" style="2"/>
    <col min="5121" max="5121" width="4.44140625" style="2" customWidth="1"/>
    <col min="5122" max="5123" width="6.88671875" style="2" customWidth="1"/>
    <col min="5124" max="5124" width="36.6640625" style="2" customWidth="1"/>
    <col min="5125" max="5125" width="10.6640625" style="2" customWidth="1"/>
    <col min="5126" max="5126" width="10.88671875" style="2" customWidth="1"/>
    <col min="5127" max="5127" width="10.5546875" style="2" customWidth="1"/>
    <col min="5128" max="5128" width="9.6640625" style="2" customWidth="1"/>
    <col min="5129" max="5129" width="6.109375" style="2" customWidth="1"/>
    <col min="5130" max="5376" width="8.88671875" style="2"/>
    <col min="5377" max="5377" width="4.44140625" style="2" customWidth="1"/>
    <col min="5378" max="5379" width="6.88671875" style="2" customWidth="1"/>
    <col min="5380" max="5380" width="36.6640625" style="2" customWidth="1"/>
    <col min="5381" max="5381" width="10.6640625" style="2" customWidth="1"/>
    <col min="5382" max="5382" width="10.88671875" style="2" customWidth="1"/>
    <col min="5383" max="5383" width="10.5546875" style="2" customWidth="1"/>
    <col min="5384" max="5384" width="9.6640625" style="2" customWidth="1"/>
    <col min="5385" max="5385" width="6.109375" style="2" customWidth="1"/>
    <col min="5386" max="5632" width="8.88671875" style="2"/>
    <col min="5633" max="5633" width="4.44140625" style="2" customWidth="1"/>
    <col min="5634" max="5635" width="6.88671875" style="2" customWidth="1"/>
    <col min="5636" max="5636" width="36.6640625" style="2" customWidth="1"/>
    <col min="5637" max="5637" width="10.6640625" style="2" customWidth="1"/>
    <col min="5638" max="5638" width="10.88671875" style="2" customWidth="1"/>
    <col min="5639" max="5639" width="10.5546875" style="2" customWidth="1"/>
    <col min="5640" max="5640" width="9.6640625" style="2" customWidth="1"/>
    <col min="5641" max="5641" width="6.109375" style="2" customWidth="1"/>
    <col min="5642" max="5888" width="8.88671875" style="2"/>
    <col min="5889" max="5889" width="4.44140625" style="2" customWidth="1"/>
    <col min="5890" max="5891" width="6.88671875" style="2" customWidth="1"/>
    <col min="5892" max="5892" width="36.6640625" style="2" customWidth="1"/>
    <col min="5893" max="5893" width="10.6640625" style="2" customWidth="1"/>
    <col min="5894" max="5894" width="10.88671875" style="2" customWidth="1"/>
    <col min="5895" max="5895" width="10.5546875" style="2" customWidth="1"/>
    <col min="5896" max="5896" width="9.6640625" style="2" customWidth="1"/>
    <col min="5897" max="5897" width="6.109375" style="2" customWidth="1"/>
    <col min="5898" max="6144" width="8.88671875" style="2"/>
    <col min="6145" max="6145" width="4.44140625" style="2" customWidth="1"/>
    <col min="6146" max="6147" width="6.88671875" style="2" customWidth="1"/>
    <col min="6148" max="6148" width="36.6640625" style="2" customWidth="1"/>
    <col min="6149" max="6149" width="10.6640625" style="2" customWidth="1"/>
    <col min="6150" max="6150" width="10.88671875" style="2" customWidth="1"/>
    <col min="6151" max="6151" width="10.5546875" style="2" customWidth="1"/>
    <col min="6152" max="6152" width="9.6640625" style="2" customWidth="1"/>
    <col min="6153" max="6153" width="6.109375" style="2" customWidth="1"/>
    <col min="6154" max="6400" width="8.88671875" style="2"/>
    <col min="6401" max="6401" width="4.44140625" style="2" customWidth="1"/>
    <col min="6402" max="6403" width="6.88671875" style="2" customWidth="1"/>
    <col min="6404" max="6404" width="36.6640625" style="2" customWidth="1"/>
    <col min="6405" max="6405" width="10.6640625" style="2" customWidth="1"/>
    <col min="6406" max="6406" width="10.88671875" style="2" customWidth="1"/>
    <col min="6407" max="6407" width="10.5546875" style="2" customWidth="1"/>
    <col min="6408" max="6408" width="9.6640625" style="2" customWidth="1"/>
    <col min="6409" max="6409" width="6.109375" style="2" customWidth="1"/>
    <col min="6410" max="6656" width="8.88671875" style="2"/>
    <col min="6657" max="6657" width="4.44140625" style="2" customWidth="1"/>
    <col min="6658" max="6659" width="6.88671875" style="2" customWidth="1"/>
    <col min="6660" max="6660" width="36.6640625" style="2" customWidth="1"/>
    <col min="6661" max="6661" width="10.6640625" style="2" customWidth="1"/>
    <col min="6662" max="6662" width="10.88671875" style="2" customWidth="1"/>
    <col min="6663" max="6663" width="10.5546875" style="2" customWidth="1"/>
    <col min="6664" max="6664" width="9.6640625" style="2" customWidth="1"/>
    <col min="6665" max="6665" width="6.109375" style="2" customWidth="1"/>
    <col min="6666" max="6912" width="8.88671875" style="2"/>
    <col min="6913" max="6913" width="4.44140625" style="2" customWidth="1"/>
    <col min="6914" max="6915" width="6.88671875" style="2" customWidth="1"/>
    <col min="6916" max="6916" width="36.6640625" style="2" customWidth="1"/>
    <col min="6917" max="6917" width="10.6640625" style="2" customWidth="1"/>
    <col min="6918" max="6918" width="10.88671875" style="2" customWidth="1"/>
    <col min="6919" max="6919" width="10.5546875" style="2" customWidth="1"/>
    <col min="6920" max="6920" width="9.6640625" style="2" customWidth="1"/>
    <col min="6921" max="6921" width="6.109375" style="2" customWidth="1"/>
    <col min="6922" max="7168" width="8.88671875" style="2"/>
    <col min="7169" max="7169" width="4.44140625" style="2" customWidth="1"/>
    <col min="7170" max="7171" width="6.88671875" style="2" customWidth="1"/>
    <col min="7172" max="7172" width="36.6640625" style="2" customWidth="1"/>
    <col min="7173" max="7173" width="10.6640625" style="2" customWidth="1"/>
    <col min="7174" max="7174" width="10.88671875" style="2" customWidth="1"/>
    <col min="7175" max="7175" width="10.5546875" style="2" customWidth="1"/>
    <col min="7176" max="7176" width="9.6640625" style="2" customWidth="1"/>
    <col min="7177" max="7177" width="6.109375" style="2" customWidth="1"/>
    <col min="7178" max="7424" width="8.88671875" style="2"/>
    <col min="7425" max="7425" width="4.44140625" style="2" customWidth="1"/>
    <col min="7426" max="7427" width="6.88671875" style="2" customWidth="1"/>
    <col min="7428" max="7428" width="36.6640625" style="2" customWidth="1"/>
    <col min="7429" max="7429" width="10.6640625" style="2" customWidth="1"/>
    <col min="7430" max="7430" width="10.88671875" style="2" customWidth="1"/>
    <col min="7431" max="7431" width="10.5546875" style="2" customWidth="1"/>
    <col min="7432" max="7432" width="9.6640625" style="2" customWidth="1"/>
    <col min="7433" max="7433" width="6.109375" style="2" customWidth="1"/>
    <col min="7434" max="7680" width="8.88671875" style="2"/>
    <col min="7681" max="7681" width="4.44140625" style="2" customWidth="1"/>
    <col min="7682" max="7683" width="6.88671875" style="2" customWidth="1"/>
    <col min="7684" max="7684" width="36.6640625" style="2" customWidth="1"/>
    <col min="7685" max="7685" width="10.6640625" style="2" customWidth="1"/>
    <col min="7686" max="7686" width="10.88671875" style="2" customWidth="1"/>
    <col min="7687" max="7687" width="10.5546875" style="2" customWidth="1"/>
    <col min="7688" max="7688" width="9.6640625" style="2" customWidth="1"/>
    <col min="7689" max="7689" width="6.109375" style="2" customWidth="1"/>
    <col min="7690" max="7936" width="8.88671875" style="2"/>
    <col min="7937" max="7937" width="4.44140625" style="2" customWidth="1"/>
    <col min="7938" max="7939" width="6.88671875" style="2" customWidth="1"/>
    <col min="7940" max="7940" width="36.6640625" style="2" customWidth="1"/>
    <col min="7941" max="7941" width="10.6640625" style="2" customWidth="1"/>
    <col min="7942" max="7942" width="10.88671875" style="2" customWidth="1"/>
    <col min="7943" max="7943" width="10.5546875" style="2" customWidth="1"/>
    <col min="7944" max="7944" width="9.6640625" style="2" customWidth="1"/>
    <col min="7945" max="7945" width="6.109375" style="2" customWidth="1"/>
    <col min="7946" max="8192" width="8.88671875" style="2"/>
    <col min="8193" max="8193" width="4.44140625" style="2" customWidth="1"/>
    <col min="8194" max="8195" width="6.88671875" style="2" customWidth="1"/>
    <col min="8196" max="8196" width="36.6640625" style="2" customWidth="1"/>
    <col min="8197" max="8197" width="10.6640625" style="2" customWidth="1"/>
    <col min="8198" max="8198" width="10.88671875" style="2" customWidth="1"/>
    <col min="8199" max="8199" width="10.5546875" style="2" customWidth="1"/>
    <col min="8200" max="8200" width="9.6640625" style="2" customWidth="1"/>
    <col min="8201" max="8201" width="6.109375" style="2" customWidth="1"/>
    <col min="8202" max="8448" width="8.88671875" style="2"/>
    <col min="8449" max="8449" width="4.44140625" style="2" customWidth="1"/>
    <col min="8450" max="8451" width="6.88671875" style="2" customWidth="1"/>
    <col min="8452" max="8452" width="36.6640625" style="2" customWidth="1"/>
    <col min="8453" max="8453" width="10.6640625" style="2" customWidth="1"/>
    <col min="8454" max="8454" width="10.88671875" style="2" customWidth="1"/>
    <col min="8455" max="8455" width="10.5546875" style="2" customWidth="1"/>
    <col min="8456" max="8456" width="9.6640625" style="2" customWidth="1"/>
    <col min="8457" max="8457" width="6.109375" style="2" customWidth="1"/>
    <col min="8458" max="8704" width="8.88671875" style="2"/>
    <col min="8705" max="8705" width="4.44140625" style="2" customWidth="1"/>
    <col min="8706" max="8707" width="6.88671875" style="2" customWidth="1"/>
    <col min="8708" max="8708" width="36.6640625" style="2" customWidth="1"/>
    <col min="8709" max="8709" width="10.6640625" style="2" customWidth="1"/>
    <col min="8710" max="8710" width="10.88671875" style="2" customWidth="1"/>
    <col min="8711" max="8711" width="10.5546875" style="2" customWidth="1"/>
    <col min="8712" max="8712" width="9.6640625" style="2" customWidth="1"/>
    <col min="8713" max="8713" width="6.109375" style="2" customWidth="1"/>
    <col min="8714" max="8960" width="8.88671875" style="2"/>
    <col min="8961" max="8961" width="4.44140625" style="2" customWidth="1"/>
    <col min="8962" max="8963" width="6.88671875" style="2" customWidth="1"/>
    <col min="8964" max="8964" width="36.6640625" style="2" customWidth="1"/>
    <col min="8965" max="8965" width="10.6640625" style="2" customWidth="1"/>
    <col min="8966" max="8966" width="10.88671875" style="2" customWidth="1"/>
    <col min="8967" max="8967" width="10.5546875" style="2" customWidth="1"/>
    <col min="8968" max="8968" width="9.6640625" style="2" customWidth="1"/>
    <col min="8969" max="8969" width="6.109375" style="2" customWidth="1"/>
    <col min="8970" max="9216" width="8.88671875" style="2"/>
    <col min="9217" max="9217" width="4.44140625" style="2" customWidth="1"/>
    <col min="9218" max="9219" width="6.88671875" style="2" customWidth="1"/>
    <col min="9220" max="9220" width="36.6640625" style="2" customWidth="1"/>
    <col min="9221" max="9221" width="10.6640625" style="2" customWidth="1"/>
    <col min="9222" max="9222" width="10.88671875" style="2" customWidth="1"/>
    <col min="9223" max="9223" width="10.5546875" style="2" customWidth="1"/>
    <col min="9224" max="9224" width="9.6640625" style="2" customWidth="1"/>
    <col min="9225" max="9225" width="6.109375" style="2" customWidth="1"/>
    <col min="9226" max="9472" width="8.88671875" style="2"/>
    <col min="9473" max="9473" width="4.44140625" style="2" customWidth="1"/>
    <col min="9474" max="9475" width="6.88671875" style="2" customWidth="1"/>
    <col min="9476" max="9476" width="36.6640625" style="2" customWidth="1"/>
    <col min="9477" max="9477" width="10.6640625" style="2" customWidth="1"/>
    <col min="9478" max="9478" width="10.88671875" style="2" customWidth="1"/>
    <col min="9479" max="9479" width="10.5546875" style="2" customWidth="1"/>
    <col min="9480" max="9480" width="9.6640625" style="2" customWidth="1"/>
    <col min="9481" max="9481" width="6.109375" style="2" customWidth="1"/>
    <col min="9482" max="9728" width="8.88671875" style="2"/>
    <col min="9729" max="9729" width="4.44140625" style="2" customWidth="1"/>
    <col min="9730" max="9731" width="6.88671875" style="2" customWidth="1"/>
    <col min="9732" max="9732" width="36.6640625" style="2" customWidth="1"/>
    <col min="9733" max="9733" width="10.6640625" style="2" customWidth="1"/>
    <col min="9734" max="9734" width="10.88671875" style="2" customWidth="1"/>
    <col min="9735" max="9735" width="10.5546875" style="2" customWidth="1"/>
    <col min="9736" max="9736" width="9.6640625" style="2" customWidth="1"/>
    <col min="9737" max="9737" width="6.109375" style="2" customWidth="1"/>
    <col min="9738" max="9984" width="8.88671875" style="2"/>
    <col min="9985" max="9985" width="4.44140625" style="2" customWidth="1"/>
    <col min="9986" max="9987" width="6.88671875" style="2" customWidth="1"/>
    <col min="9988" max="9988" width="36.6640625" style="2" customWidth="1"/>
    <col min="9989" max="9989" width="10.6640625" style="2" customWidth="1"/>
    <col min="9990" max="9990" width="10.88671875" style="2" customWidth="1"/>
    <col min="9991" max="9991" width="10.5546875" style="2" customWidth="1"/>
    <col min="9992" max="9992" width="9.6640625" style="2" customWidth="1"/>
    <col min="9993" max="9993" width="6.109375" style="2" customWidth="1"/>
    <col min="9994" max="10240" width="8.88671875" style="2"/>
    <col min="10241" max="10241" width="4.44140625" style="2" customWidth="1"/>
    <col min="10242" max="10243" width="6.88671875" style="2" customWidth="1"/>
    <col min="10244" max="10244" width="36.6640625" style="2" customWidth="1"/>
    <col min="10245" max="10245" width="10.6640625" style="2" customWidth="1"/>
    <col min="10246" max="10246" width="10.88671875" style="2" customWidth="1"/>
    <col min="10247" max="10247" width="10.5546875" style="2" customWidth="1"/>
    <col min="10248" max="10248" width="9.6640625" style="2" customWidth="1"/>
    <col min="10249" max="10249" width="6.109375" style="2" customWidth="1"/>
    <col min="10250" max="10496" width="8.88671875" style="2"/>
    <col min="10497" max="10497" width="4.44140625" style="2" customWidth="1"/>
    <col min="10498" max="10499" width="6.88671875" style="2" customWidth="1"/>
    <col min="10500" max="10500" width="36.6640625" style="2" customWidth="1"/>
    <col min="10501" max="10501" width="10.6640625" style="2" customWidth="1"/>
    <col min="10502" max="10502" width="10.88671875" style="2" customWidth="1"/>
    <col min="10503" max="10503" width="10.5546875" style="2" customWidth="1"/>
    <col min="10504" max="10504" width="9.6640625" style="2" customWidth="1"/>
    <col min="10505" max="10505" width="6.109375" style="2" customWidth="1"/>
    <col min="10506" max="10752" width="8.88671875" style="2"/>
    <col min="10753" max="10753" width="4.44140625" style="2" customWidth="1"/>
    <col min="10754" max="10755" width="6.88671875" style="2" customWidth="1"/>
    <col min="10756" max="10756" width="36.6640625" style="2" customWidth="1"/>
    <col min="10757" max="10757" width="10.6640625" style="2" customWidth="1"/>
    <col min="10758" max="10758" width="10.88671875" style="2" customWidth="1"/>
    <col min="10759" max="10759" width="10.5546875" style="2" customWidth="1"/>
    <col min="10760" max="10760" width="9.6640625" style="2" customWidth="1"/>
    <col min="10761" max="10761" width="6.109375" style="2" customWidth="1"/>
    <col min="10762" max="11008" width="8.88671875" style="2"/>
    <col min="11009" max="11009" width="4.44140625" style="2" customWidth="1"/>
    <col min="11010" max="11011" width="6.88671875" style="2" customWidth="1"/>
    <col min="11012" max="11012" width="36.6640625" style="2" customWidth="1"/>
    <col min="11013" max="11013" width="10.6640625" style="2" customWidth="1"/>
    <col min="11014" max="11014" width="10.88671875" style="2" customWidth="1"/>
    <col min="11015" max="11015" width="10.5546875" style="2" customWidth="1"/>
    <col min="11016" max="11016" width="9.6640625" style="2" customWidth="1"/>
    <col min="11017" max="11017" width="6.109375" style="2" customWidth="1"/>
    <col min="11018" max="11264" width="8.88671875" style="2"/>
    <col min="11265" max="11265" width="4.44140625" style="2" customWidth="1"/>
    <col min="11266" max="11267" width="6.88671875" style="2" customWidth="1"/>
    <col min="11268" max="11268" width="36.6640625" style="2" customWidth="1"/>
    <col min="11269" max="11269" width="10.6640625" style="2" customWidth="1"/>
    <col min="11270" max="11270" width="10.88671875" style="2" customWidth="1"/>
    <col min="11271" max="11271" width="10.5546875" style="2" customWidth="1"/>
    <col min="11272" max="11272" width="9.6640625" style="2" customWidth="1"/>
    <col min="11273" max="11273" width="6.109375" style="2" customWidth="1"/>
    <col min="11274" max="11520" width="8.88671875" style="2"/>
    <col min="11521" max="11521" width="4.44140625" style="2" customWidth="1"/>
    <col min="11522" max="11523" width="6.88671875" style="2" customWidth="1"/>
    <col min="11524" max="11524" width="36.6640625" style="2" customWidth="1"/>
    <col min="11525" max="11525" width="10.6640625" style="2" customWidth="1"/>
    <col min="11526" max="11526" width="10.88671875" style="2" customWidth="1"/>
    <col min="11527" max="11527" width="10.5546875" style="2" customWidth="1"/>
    <col min="11528" max="11528" width="9.6640625" style="2" customWidth="1"/>
    <col min="11529" max="11529" width="6.109375" style="2" customWidth="1"/>
    <col min="11530" max="11776" width="8.88671875" style="2"/>
    <col min="11777" max="11777" width="4.44140625" style="2" customWidth="1"/>
    <col min="11778" max="11779" width="6.88671875" style="2" customWidth="1"/>
    <col min="11780" max="11780" width="36.6640625" style="2" customWidth="1"/>
    <col min="11781" max="11781" width="10.6640625" style="2" customWidth="1"/>
    <col min="11782" max="11782" width="10.88671875" style="2" customWidth="1"/>
    <col min="11783" max="11783" width="10.5546875" style="2" customWidth="1"/>
    <col min="11784" max="11784" width="9.6640625" style="2" customWidth="1"/>
    <col min="11785" max="11785" width="6.109375" style="2" customWidth="1"/>
    <col min="11786" max="12032" width="8.88671875" style="2"/>
    <col min="12033" max="12033" width="4.44140625" style="2" customWidth="1"/>
    <col min="12034" max="12035" width="6.88671875" style="2" customWidth="1"/>
    <col min="12036" max="12036" width="36.6640625" style="2" customWidth="1"/>
    <col min="12037" max="12037" width="10.6640625" style="2" customWidth="1"/>
    <col min="12038" max="12038" width="10.88671875" style="2" customWidth="1"/>
    <col min="12039" max="12039" width="10.5546875" style="2" customWidth="1"/>
    <col min="12040" max="12040" width="9.6640625" style="2" customWidth="1"/>
    <col min="12041" max="12041" width="6.109375" style="2" customWidth="1"/>
    <col min="12042" max="12288" width="8.88671875" style="2"/>
    <col min="12289" max="12289" width="4.44140625" style="2" customWidth="1"/>
    <col min="12290" max="12291" width="6.88671875" style="2" customWidth="1"/>
    <col min="12292" max="12292" width="36.6640625" style="2" customWidth="1"/>
    <col min="12293" max="12293" width="10.6640625" style="2" customWidth="1"/>
    <col min="12294" max="12294" width="10.88671875" style="2" customWidth="1"/>
    <col min="12295" max="12295" width="10.5546875" style="2" customWidth="1"/>
    <col min="12296" max="12296" width="9.6640625" style="2" customWidth="1"/>
    <col min="12297" max="12297" width="6.109375" style="2" customWidth="1"/>
    <col min="12298" max="12544" width="8.88671875" style="2"/>
    <col min="12545" max="12545" width="4.44140625" style="2" customWidth="1"/>
    <col min="12546" max="12547" width="6.88671875" style="2" customWidth="1"/>
    <col min="12548" max="12548" width="36.6640625" style="2" customWidth="1"/>
    <col min="12549" max="12549" width="10.6640625" style="2" customWidth="1"/>
    <col min="12550" max="12550" width="10.88671875" style="2" customWidth="1"/>
    <col min="12551" max="12551" width="10.5546875" style="2" customWidth="1"/>
    <col min="12552" max="12552" width="9.6640625" style="2" customWidth="1"/>
    <col min="12553" max="12553" width="6.109375" style="2" customWidth="1"/>
    <col min="12554" max="12800" width="8.88671875" style="2"/>
    <col min="12801" max="12801" width="4.44140625" style="2" customWidth="1"/>
    <col min="12802" max="12803" width="6.88671875" style="2" customWidth="1"/>
    <col min="12804" max="12804" width="36.6640625" style="2" customWidth="1"/>
    <col min="12805" max="12805" width="10.6640625" style="2" customWidth="1"/>
    <col min="12806" max="12806" width="10.88671875" style="2" customWidth="1"/>
    <col min="12807" max="12807" width="10.5546875" style="2" customWidth="1"/>
    <col min="12808" max="12808" width="9.6640625" style="2" customWidth="1"/>
    <col min="12809" max="12809" width="6.109375" style="2" customWidth="1"/>
    <col min="12810" max="13056" width="8.88671875" style="2"/>
    <col min="13057" max="13057" width="4.44140625" style="2" customWidth="1"/>
    <col min="13058" max="13059" width="6.88671875" style="2" customWidth="1"/>
    <col min="13060" max="13060" width="36.6640625" style="2" customWidth="1"/>
    <col min="13061" max="13061" width="10.6640625" style="2" customWidth="1"/>
    <col min="13062" max="13062" width="10.88671875" style="2" customWidth="1"/>
    <col min="13063" max="13063" width="10.5546875" style="2" customWidth="1"/>
    <col min="13064" max="13064" width="9.6640625" style="2" customWidth="1"/>
    <col min="13065" max="13065" width="6.109375" style="2" customWidth="1"/>
    <col min="13066" max="13312" width="8.88671875" style="2"/>
    <col min="13313" max="13313" width="4.44140625" style="2" customWidth="1"/>
    <col min="13314" max="13315" width="6.88671875" style="2" customWidth="1"/>
    <col min="13316" max="13316" width="36.6640625" style="2" customWidth="1"/>
    <col min="13317" max="13317" width="10.6640625" style="2" customWidth="1"/>
    <col min="13318" max="13318" width="10.88671875" style="2" customWidth="1"/>
    <col min="13319" max="13319" width="10.5546875" style="2" customWidth="1"/>
    <col min="13320" max="13320" width="9.6640625" style="2" customWidth="1"/>
    <col min="13321" max="13321" width="6.109375" style="2" customWidth="1"/>
    <col min="13322" max="13568" width="8.88671875" style="2"/>
    <col min="13569" max="13569" width="4.44140625" style="2" customWidth="1"/>
    <col min="13570" max="13571" width="6.88671875" style="2" customWidth="1"/>
    <col min="13572" max="13572" width="36.6640625" style="2" customWidth="1"/>
    <col min="13573" max="13573" width="10.6640625" style="2" customWidth="1"/>
    <col min="13574" max="13574" width="10.88671875" style="2" customWidth="1"/>
    <col min="13575" max="13575" width="10.5546875" style="2" customWidth="1"/>
    <col min="13576" max="13576" width="9.6640625" style="2" customWidth="1"/>
    <col min="13577" max="13577" width="6.109375" style="2" customWidth="1"/>
    <col min="13578" max="13824" width="8.88671875" style="2"/>
    <col min="13825" max="13825" width="4.44140625" style="2" customWidth="1"/>
    <col min="13826" max="13827" width="6.88671875" style="2" customWidth="1"/>
    <col min="13828" max="13828" width="36.6640625" style="2" customWidth="1"/>
    <col min="13829" max="13829" width="10.6640625" style="2" customWidth="1"/>
    <col min="13830" max="13830" width="10.88671875" style="2" customWidth="1"/>
    <col min="13831" max="13831" width="10.5546875" style="2" customWidth="1"/>
    <col min="13832" max="13832" width="9.6640625" style="2" customWidth="1"/>
    <col min="13833" max="13833" width="6.109375" style="2" customWidth="1"/>
    <col min="13834" max="14080" width="8.88671875" style="2"/>
    <col min="14081" max="14081" width="4.44140625" style="2" customWidth="1"/>
    <col min="14082" max="14083" width="6.88671875" style="2" customWidth="1"/>
    <col min="14084" max="14084" width="36.6640625" style="2" customWidth="1"/>
    <col min="14085" max="14085" width="10.6640625" style="2" customWidth="1"/>
    <col min="14086" max="14086" width="10.88671875" style="2" customWidth="1"/>
    <col min="14087" max="14087" width="10.5546875" style="2" customWidth="1"/>
    <col min="14088" max="14088" width="9.6640625" style="2" customWidth="1"/>
    <col min="14089" max="14089" width="6.109375" style="2" customWidth="1"/>
    <col min="14090" max="14336" width="8.88671875" style="2"/>
    <col min="14337" max="14337" width="4.44140625" style="2" customWidth="1"/>
    <col min="14338" max="14339" width="6.88671875" style="2" customWidth="1"/>
    <col min="14340" max="14340" width="36.6640625" style="2" customWidth="1"/>
    <col min="14341" max="14341" width="10.6640625" style="2" customWidth="1"/>
    <col min="14342" max="14342" width="10.88671875" style="2" customWidth="1"/>
    <col min="14343" max="14343" width="10.5546875" style="2" customWidth="1"/>
    <col min="14344" max="14344" width="9.6640625" style="2" customWidth="1"/>
    <col min="14345" max="14345" width="6.109375" style="2" customWidth="1"/>
    <col min="14346" max="14592" width="8.88671875" style="2"/>
    <col min="14593" max="14593" width="4.44140625" style="2" customWidth="1"/>
    <col min="14594" max="14595" width="6.88671875" style="2" customWidth="1"/>
    <col min="14596" max="14596" width="36.6640625" style="2" customWidth="1"/>
    <col min="14597" max="14597" width="10.6640625" style="2" customWidth="1"/>
    <col min="14598" max="14598" width="10.88671875" style="2" customWidth="1"/>
    <col min="14599" max="14599" width="10.5546875" style="2" customWidth="1"/>
    <col min="14600" max="14600" width="9.6640625" style="2" customWidth="1"/>
    <col min="14601" max="14601" width="6.109375" style="2" customWidth="1"/>
    <col min="14602" max="14848" width="8.88671875" style="2"/>
    <col min="14849" max="14849" width="4.44140625" style="2" customWidth="1"/>
    <col min="14850" max="14851" width="6.88671875" style="2" customWidth="1"/>
    <col min="14852" max="14852" width="36.6640625" style="2" customWidth="1"/>
    <col min="14853" max="14853" width="10.6640625" style="2" customWidth="1"/>
    <col min="14854" max="14854" width="10.88671875" style="2" customWidth="1"/>
    <col min="14855" max="14855" width="10.5546875" style="2" customWidth="1"/>
    <col min="14856" max="14856" width="9.6640625" style="2" customWidth="1"/>
    <col min="14857" max="14857" width="6.109375" style="2" customWidth="1"/>
    <col min="14858" max="15104" width="8.88671875" style="2"/>
    <col min="15105" max="15105" width="4.44140625" style="2" customWidth="1"/>
    <col min="15106" max="15107" width="6.88671875" style="2" customWidth="1"/>
    <col min="15108" max="15108" width="36.6640625" style="2" customWidth="1"/>
    <col min="15109" max="15109" width="10.6640625" style="2" customWidth="1"/>
    <col min="15110" max="15110" width="10.88671875" style="2" customWidth="1"/>
    <col min="15111" max="15111" width="10.5546875" style="2" customWidth="1"/>
    <col min="15112" max="15112" width="9.6640625" style="2" customWidth="1"/>
    <col min="15113" max="15113" width="6.109375" style="2" customWidth="1"/>
    <col min="15114" max="15360" width="8.88671875" style="2"/>
    <col min="15361" max="15361" width="4.44140625" style="2" customWidth="1"/>
    <col min="15362" max="15363" width="6.88671875" style="2" customWidth="1"/>
    <col min="15364" max="15364" width="36.6640625" style="2" customWidth="1"/>
    <col min="15365" max="15365" width="10.6640625" style="2" customWidth="1"/>
    <col min="15366" max="15366" width="10.88671875" style="2" customWidth="1"/>
    <col min="15367" max="15367" width="10.5546875" style="2" customWidth="1"/>
    <col min="15368" max="15368" width="9.6640625" style="2" customWidth="1"/>
    <col min="15369" max="15369" width="6.109375" style="2" customWidth="1"/>
    <col min="15370" max="15616" width="8.88671875" style="2"/>
    <col min="15617" max="15617" width="4.44140625" style="2" customWidth="1"/>
    <col min="15618" max="15619" width="6.88671875" style="2" customWidth="1"/>
    <col min="15620" max="15620" width="36.6640625" style="2" customWidth="1"/>
    <col min="15621" max="15621" width="10.6640625" style="2" customWidth="1"/>
    <col min="15622" max="15622" width="10.88671875" style="2" customWidth="1"/>
    <col min="15623" max="15623" width="10.5546875" style="2" customWidth="1"/>
    <col min="15624" max="15624" width="9.6640625" style="2" customWidth="1"/>
    <col min="15625" max="15625" width="6.109375" style="2" customWidth="1"/>
    <col min="15626" max="15872" width="8.88671875" style="2"/>
    <col min="15873" max="15873" width="4.44140625" style="2" customWidth="1"/>
    <col min="15874" max="15875" width="6.88671875" style="2" customWidth="1"/>
    <col min="15876" max="15876" width="36.6640625" style="2" customWidth="1"/>
    <col min="15877" max="15877" width="10.6640625" style="2" customWidth="1"/>
    <col min="15878" max="15878" width="10.88671875" style="2" customWidth="1"/>
    <col min="15879" max="15879" width="10.5546875" style="2" customWidth="1"/>
    <col min="15880" max="15880" width="9.6640625" style="2" customWidth="1"/>
    <col min="15881" max="15881" width="6.109375" style="2" customWidth="1"/>
    <col min="15882" max="16128" width="8.88671875" style="2"/>
    <col min="16129" max="16129" width="4.44140625" style="2" customWidth="1"/>
    <col min="16130" max="16131" width="6.88671875" style="2" customWidth="1"/>
    <col min="16132" max="16132" width="36.6640625" style="2" customWidth="1"/>
    <col min="16133" max="16133" width="10.6640625" style="2" customWidth="1"/>
    <col min="16134" max="16134" width="10.88671875" style="2" customWidth="1"/>
    <col min="16135" max="16135" width="10.5546875" style="2" customWidth="1"/>
    <col min="16136" max="16136" width="9.6640625" style="2" customWidth="1"/>
    <col min="16137" max="16137" width="6.109375" style="2" customWidth="1"/>
    <col min="16138" max="16384" width="8.88671875" style="2"/>
  </cols>
  <sheetData>
    <row r="1" spans="1:10" s="170" customFormat="1">
      <c r="A1" s="84"/>
      <c r="B1" s="84"/>
      <c r="C1" s="84"/>
      <c r="D1" s="344"/>
      <c r="E1" s="349"/>
      <c r="F1" s="387"/>
      <c r="H1" s="4" t="str">
        <f>'T1'!I1</f>
        <v xml:space="preserve">Tabela </v>
      </c>
      <c r="I1" s="388" t="s">
        <v>137</v>
      </c>
    </row>
    <row r="2" spans="1:10" s="170" customFormat="1">
      <c r="A2" s="84"/>
      <c r="B2" s="84"/>
      <c r="C2" s="84"/>
      <c r="D2" s="344"/>
      <c r="E2" s="349"/>
      <c r="F2" s="349"/>
      <c r="G2" s="349"/>
      <c r="H2" s="349"/>
      <c r="I2" s="376"/>
    </row>
    <row r="3" spans="1:10" s="170" customFormat="1" ht="15" customHeight="1">
      <c r="A3" s="84"/>
      <c r="B3" s="84"/>
      <c r="C3" s="1082" t="str">
        <f>'T1'!D2</f>
        <v xml:space="preserve">Sprawozdanie </v>
      </c>
      <c r="D3" s="1082"/>
      <c r="E3" s="1082"/>
      <c r="F3" s="1082"/>
      <c r="G3" s="349"/>
      <c r="H3" s="349"/>
      <c r="I3" s="376"/>
    </row>
    <row r="4" spans="1:10" s="170" customFormat="1" ht="15" customHeight="1">
      <c r="A4" s="84"/>
      <c r="B4" s="84"/>
      <c r="C4" s="1082" t="s">
        <v>143</v>
      </c>
      <c r="D4" s="1082"/>
      <c r="E4" s="1082"/>
      <c r="F4" s="1082"/>
      <c r="G4" s="349"/>
      <c r="H4" s="349"/>
      <c r="I4" s="376"/>
    </row>
    <row r="5" spans="1:10" s="170" customFormat="1" ht="15" customHeight="1">
      <c r="A5" s="84"/>
      <c r="B5" s="84"/>
      <c r="C5" s="1082" t="s">
        <v>142</v>
      </c>
      <c r="D5" s="1082"/>
      <c r="E5" s="1082"/>
      <c r="F5" s="1082"/>
      <c r="G5" s="349"/>
      <c r="H5" s="349"/>
      <c r="I5" s="376"/>
    </row>
    <row r="6" spans="1:10" s="170" customFormat="1">
      <c r="A6" s="1"/>
      <c r="B6" s="1"/>
      <c r="C6" s="1083" t="s">
        <v>141</v>
      </c>
      <c r="D6" s="1083"/>
      <c r="E6" s="1083"/>
      <c r="F6" s="1083"/>
      <c r="G6" s="387"/>
      <c r="H6" s="387"/>
    </row>
    <row r="7" spans="1:10" s="170" customFormat="1">
      <c r="A7" s="1"/>
      <c r="B7" s="1"/>
      <c r="C7" s="1083" t="s">
        <v>140</v>
      </c>
      <c r="D7" s="1083"/>
      <c r="E7" s="1083"/>
      <c r="F7" s="1083"/>
      <c r="G7" s="387"/>
      <c r="H7" s="387"/>
    </row>
    <row r="8" spans="1:10" s="170" customFormat="1" ht="15.75" customHeight="1">
      <c r="A8" s="386"/>
      <c r="B8" s="386"/>
      <c r="C8" s="1082" t="str">
        <f>'T1'!D4</f>
        <v xml:space="preserve">za rok 2016 </v>
      </c>
      <c r="D8" s="1082"/>
      <c r="E8" s="1082"/>
      <c r="F8" s="1082"/>
      <c r="G8" s="384"/>
      <c r="H8" s="384"/>
    </row>
    <row r="9" spans="1:10" s="170" customFormat="1">
      <c r="A9" s="386"/>
      <c r="B9" s="386"/>
      <c r="C9" s="386"/>
      <c r="D9" s="385"/>
      <c r="E9" s="384"/>
      <c r="F9" s="384"/>
      <c r="G9" s="384"/>
      <c r="H9" s="384"/>
    </row>
    <row r="10" spans="1:10" s="170" customFormat="1">
      <c r="A10" s="374"/>
      <c r="B10" s="375" t="s">
        <v>84</v>
      </c>
      <c r="C10" s="374"/>
      <c r="D10" s="372"/>
      <c r="E10" s="373"/>
      <c r="F10" s="373"/>
      <c r="G10" s="373"/>
      <c r="H10" s="373"/>
      <c r="I10" s="372"/>
    </row>
    <row r="11" spans="1:10" s="10" customFormat="1" ht="15" customHeight="1">
      <c r="A11" s="1070" t="s">
        <v>2</v>
      </c>
      <c r="B11" s="1071"/>
      <c r="C11" s="1072"/>
      <c r="D11" s="1073" t="s">
        <v>85</v>
      </c>
      <c r="E11" s="1075" t="s">
        <v>5</v>
      </c>
      <c r="F11" s="1079" t="s">
        <v>6</v>
      </c>
      <c r="G11" s="1086" t="s">
        <v>7</v>
      </c>
      <c r="H11" s="1087"/>
      <c r="I11" s="1084" t="s">
        <v>127</v>
      </c>
    </row>
    <row r="12" spans="1:10" s="7" customFormat="1">
      <c r="A12" s="307" t="s">
        <v>9</v>
      </c>
      <c r="B12" s="307" t="s">
        <v>10</v>
      </c>
      <c r="C12" s="306" t="s">
        <v>11</v>
      </c>
      <c r="D12" s="1074"/>
      <c r="E12" s="1076"/>
      <c r="F12" s="1080"/>
      <c r="G12" s="371" t="s">
        <v>12</v>
      </c>
      <c r="H12" s="371" t="s">
        <v>13</v>
      </c>
      <c r="I12" s="1085"/>
    </row>
    <row r="13" spans="1:10" s="7" customFormat="1">
      <c r="A13" s="335">
        <v>1</v>
      </c>
      <c r="B13" s="335">
        <v>2</v>
      </c>
      <c r="C13" s="335">
        <v>3</v>
      </c>
      <c r="D13" s="335">
        <v>4</v>
      </c>
      <c r="E13" s="335">
        <v>5</v>
      </c>
      <c r="F13" s="335">
        <v>6</v>
      </c>
      <c r="G13" s="335">
        <v>7</v>
      </c>
      <c r="H13" s="335">
        <v>8</v>
      </c>
      <c r="I13" s="335">
        <v>9</v>
      </c>
      <c r="J13" s="10"/>
    </row>
    <row r="14" spans="1:10" s="170" customFormat="1" ht="16.5" customHeight="1">
      <c r="A14" s="370">
        <v>900</v>
      </c>
      <c r="B14" s="28"/>
      <c r="C14" s="28"/>
      <c r="D14" s="369" t="s">
        <v>73</v>
      </c>
      <c r="E14" s="368">
        <f>E15+E17</f>
        <v>20647</v>
      </c>
      <c r="F14" s="368">
        <f>F15+F17</f>
        <v>8048.0999999999995</v>
      </c>
      <c r="G14" s="368">
        <f>G15+G17</f>
        <v>8048.0999999999995</v>
      </c>
      <c r="H14" s="368"/>
      <c r="I14" s="350">
        <f t="shared" ref="I14:I19" si="0">F14/E14*100</f>
        <v>38.979512762144623</v>
      </c>
    </row>
    <row r="15" spans="1:10" s="170" customFormat="1" ht="30.6">
      <c r="A15" s="64"/>
      <c r="B15" s="383">
        <v>90019</v>
      </c>
      <c r="C15" s="124"/>
      <c r="D15" s="382" t="s">
        <v>74</v>
      </c>
      <c r="E15" s="364">
        <f>SUM(E16:E16)</f>
        <v>20000</v>
      </c>
      <c r="F15" s="364">
        <f>SUM(F16:F16)</f>
        <v>7401.15</v>
      </c>
      <c r="G15" s="364">
        <f>G16</f>
        <v>7401.15</v>
      </c>
      <c r="H15" s="121"/>
      <c r="I15" s="363">
        <f t="shared" si="0"/>
        <v>37.005749999999999</v>
      </c>
    </row>
    <row r="16" spans="1:10" s="170" customFormat="1" ht="13.8" customHeight="1">
      <c r="A16" s="32"/>
      <c r="B16" s="32"/>
      <c r="C16" s="381">
        <v>690</v>
      </c>
      <c r="D16" s="377" t="s">
        <v>139</v>
      </c>
      <c r="E16" s="358">
        <v>20000</v>
      </c>
      <c r="F16" s="116">
        <f>+G16</f>
        <v>7401.15</v>
      </c>
      <c r="G16" s="356">
        <v>7401.15</v>
      </c>
      <c r="H16" s="360"/>
      <c r="I16" s="351">
        <f t="shared" si="0"/>
        <v>37.005749999999999</v>
      </c>
    </row>
    <row r="17" spans="1:10" s="170" customFormat="1" ht="24" customHeight="1">
      <c r="A17" s="32"/>
      <c r="B17" s="380">
        <v>90020</v>
      </c>
      <c r="C17" s="113"/>
      <c r="D17" s="379" t="s">
        <v>76</v>
      </c>
      <c r="E17" s="357">
        <f>E18</f>
        <v>647</v>
      </c>
      <c r="F17" s="357">
        <f>F18</f>
        <v>646.95000000000005</v>
      </c>
      <c r="G17" s="357">
        <f>G18</f>
        <v>646.95000000000005</v>
      </c>
      <c r="H17" s="356"/>
      <c r="I17" s="363">
        <f t="shared" si="0"/>
        <v>99.992272024729516</v>
      </c>
    </row>
    <row r="18" spans="1:10" s="170" customFormat="1" ht="14.25" customHeight="1">
      <c r="A18" s="28"/>
      <c r="B18" s="28"/>
      <c r="C18" s="378">
        <v>400</v>
      </c>
      <c r="D18" s="377" t="s">
        <v>77</v>
      </c>
      <c r="E18" s="116">
        <v>647</v>
      </c>
      <c r="F18" s="116">
        <f>G18</f>
        <v>646.95000000000005</v>
      </c>
      <c r="G18" s="116">
        <v>646.95000000000005</v>
      </c>
      <c r="H18" s="352"/>
      <c r="I18" s="351">
        <f t="shared" si="0"/>
        <v>99.992272024729516</v>
      </c>
    </row>
    <row r="19" spans="1:10" s="170" customFormat="1">
      <c r="A19" s="84"/>
      <c r="B19" s="84"/>
      <c r="C19" s="113"/>
      <c r="D19" s="323" t="s">
        <v>118</v>
      </c>
      <c r="E19" s="292">
        <f>E14</f>
        <v>20647</v>
      </c>
      <c r="F19" s="292">
        <f>F14</f>
        <v>8048.0999999999995</v>
      </c>
      <c r="G19" s="292">
        <f>G14</f>
        <v>8048.0999999999995</v>
      </c>
      <c r="H19" s="292"/>
      <c r="I19" s="960">
        <f t="shared" si="0"/>
        <v>38.979512762144623</v>
      </c>
    </row>
    <row r="20" spans="1:10" s="170" customFormat="1">
      <c r="A20" s="84"/>
      <c r="B20" s="84"/>
      <c r="C20" s="84"/>
      <c r="D20" s="344"/>
      <c r="E20" s="343"/>
      <c r="F20" s="343"/>
      <c r="G20" s="343"/>
      <c r="H20" s="343"/>
      <c r="I20" s="376"/>
    </row>
    <row r="21" spans="1:10" s="170" customFormat="1">
      <c r="A21" s="374"/>
      <c r="B21" s="375" t="s">
        <v>90</v>
      </c>
      <c r="C21" s="374"/>
      <c r="D21" s="372"/>
      <c r="E21" s="373"/>
      <c r="F21" s="373"/>
      <c r="G21" s="373"/>
      <c r="H21" s="373"/>
      <c r="I21" s="372"/>
    </row>
    <row r="22" spans="1:10" s="10" customFormat="1" ht="15" customHeight="1">
      <c r="A22" s="1070" t="s">
        <v>2</v>
      </c>
      <c r="B22" s="1071"/>
      <c r="C22" s="1072"/>
      <c r="D22" s="1073" t="s">
        <v>85</v>
      </c>
      <c r="E22" s="1075" t="s">
        <v>5</v>
      </c>
      <c r="F22" s="1079" t="s">
        <v>6</v>
      </c>
      <c r="G22" s="1086" t="s">
        <v>7</v>
      </c>
      <c r="H22" s="1087"/>
      <c r="I22" s="1084" t="s">
        <v>127</v>
      </c>
    </row>
    <row r="23" spans="1:10" s="7" customFormat="1">
      <c r="A23" s="307" t="s">
        <v>9</v>
      </c>
      <c r="B23" s="307" t="s">
        <v>10</v>
      </c>
      <c r="C23" s="306" t="s">
        <v>11</v>
      </c>
      <c r="D23" s="1074"/>
      <c r="E23" s="1076"/>
      <c r="F23" s="1080"/>
      <c r="G23" s="371" t="s">
        <v>12</v>
      </c>
      <c r="H23" s="371" t="s">
        <v>13</v>
      </c>
      <c r="I23" s="1085"/>
    </row>
    <row r="24" spans="1:10" s="7" customFormat="1">
      <c r="A24" s="335">
        <v>1</v>
      </c>
      <c r="B24" s="335">
        <v>2</v>
      </c>
      <c r="C24" s="335">
        <v>3</v>
      </c>
      <c r="D24" s="335">
        <v>4</v>
      </c>
      <c r="E24" s="335">
        <v>5</v>
      </c>
      <c r="F24" s="335">
        <v>6</v>
      </c>
      <c r="G24" s="335">
        <v>7</v>
      </c>
      <c r="H24" s="335">
        <v>8</v>
      </c>
      <c r="I24" s="335">
        <v>9</v>
      </c>
      <c r="J24" s="10"/>
    </row>
    <row r="25" spans="1:10" s="739" customFormat="1" ht="16.5" customHeight="1">
      <c r="A25" s="827">
        <v>900</v>
      </c>
      <c r="B25" s="298"/>
      <c r="C25" s="298"/>
      <c r="D25" s="622" t="s">
        <v>73</v>
      </c>
      <c r="E25" s="623">
        <f>E26</f>
        <v>20647</v>
      </c>
      <c r="F25" s="623">
        <f>F26</f>
        <v>8048.1</v>
      </c>
      <c r="G25" s="623">
        <f>G26</f>
        <v>8048.1</v>
      </c>
      <c r="H25" s="961"/>
      <c r="I25" s="350">
        <f t="shared" ref="I25:I30" si="1">F25/E25*100</f>
        <v>38.979512762144623</v>
      </c>
    </row>
    <row r="26" spans="1:10" s="739" customFormat="1">
      <c r="A26" s="649"/>
      <c r="B26" s="366">
        <v>90095</v>
      </c>
      <c r="C26" s="828"/>
      <c r="D26" s="43" t="s">
        <v>16</v>
      </c>
      <c r="E26" s="626">
        <f>SUM(E27:E27)</f>
        <v>20647</v>
      </c>
      <c r="F26" s="626">
        <f>SUM(F27:F27)</f>
        <v>8048.1</v>
      </c>
      <c r="G26" s="626">
        <f>SUM(G27:G27)</f>
        <v>8048.1</v>
      </c>
      <c r="H26" s="962"/>
      <c r="I26" s="351">
        <f t="shared" si="1"/>
        <v>38.979512762144623</v>
      </c>
    </row>
    <row r="27" spans="1:10" s="170" customFormat="1" ht="31.5" customHeight="1">
      <c r="A27" s="359"/>
      <c r="B27" s="359"/>
      <c r="C27" s="362"/>
      <c r="D27" s="361" t="s">
        <v>138</v>
      </c>
      <c r="E27" s="358">
        <f>SUM(E28:E29)</f>
        <v>20647</v>
      </c>
      <c r="F27" s="358">
        <f>SUM(F28:F29)</f>
        <v>8048.1</v>
      </c>
      <c r="G27" s="358">
        <f>SUM(G28:G29)</f>
        <v>8048.1</v>
      </c>
      <c r="H27" s="360"/>
      <c r="I27" s="351">
        <f t="shared" si="1"/>
        <v>38.979512762144623</v>
      </c>
    </row>
    <row r="28" spans="1:10" s="384" customFormat="1" ht="14.25" customHeight="1">
      <c r="A28" s="359"/>
      <c r="B28" s="551"/>
      <c r="C28" s="354">
        <v>4210</v>
      </c>
      <c r="D28" s="353" t="s">
        <v>103</v>
      </c>
      <c r="E28" s="868">
        <v>6000</v>
      </c>
      <c r="F28" s="116">
        <f>G28</f>
        <v>2405.88</v>
      </c>
      <c r="G28" s="550">
        <v>2405.88</v>
      </c>
      <c r="H28" s="552"/>
      <c r="I28" s="351">
        <f t="shared" si="1"/>
        <v>40.097999999999999</v>
      </c>
    </row>
    <row r="29" spans="1:10" s="384" customFormat="1" ht="14.25" customHeight="1">
      <c r="A29" s="355"/>
      <c r="B29" s="355"/>
      <c r="C29" s="354">
        <v>4300</v>
      </c>
      <c r="D29" s="353" t="s">
        <v>104</v>
      </c>
      <c r="E29" s="869">
        <v>14647</v>
      </c>
      <c r="F29" s="116">
        <f>G29</f>
        <v>5642.22</v>
      </c>
      <c r="G29" s="549">
        <v>5642.22</v>
      </c>
      <c r="H29" s="553"/>
      <c r="I29" s="351">
        <f t="shared" si="1"/>
        <v>38.521335427049905</v>
      </c>
    </row>
    <row r="30" spans="1:10" s="170" customFormat="1">
      <c r="A30" s="84"/>
      <c r="B30" s="84"/>
      <c r="C30" s="113"/>
      <c r="D30" s="323" t="s">
        <v>118</v>
      </c>
      <c r="E30" s="292">
        <f>E25</f>
        <v>20647</v>
      </c>
      <c r="F30" s="292">
        <f>F25</f>
        <v>8048.1</v>
      </c>
      <c r="G30" s="292">
        <f>G25</f>
        <v>8048.1</v>
      </c>
      <c r="H30" s="963"/>
      <c r="I30" s="960">
        <f t="shared" si="1"/>
        <v>38.979512762144623</v>
      </c>
    </row>
  </sheetData>
  <mergeCells count="18">
    <mergeCell ref="I22:I23"/>
    <mergeCell ref="A11:C11"/>
    <mergeCell ref="D11:D12"/>
    <mergeCell ref="E11:E12"/>
    <mergeCell ref="F11:F12"/>
    <mergeCell ref="G11:H11"/>
    <mergeCell ref="I11:I12"/>
    <mergeCell ref="A22:C22"/>
    <mergeCell ref="D22:D23"/>
    <mergeCell ref="E22:E23"/>
    <mergeCell ref="F22:F23"/>
    <mergeCell ref="G22:H22"/>
    <mergeCell ref="C8:F8"/>
    <mergeCell ref="C3:F3"/>
    <mergeCell ref="C4:F4"/>
    <mergeCell ref="C5:F5"/>
    <mergeCell ref="C6:F6"/>
    <mergeCell ref="C7:F7"/>
  </mergeCells>
  <pageMargins left="0.74803149606299213" right="0.39370078740157483" top="0.59055118110236227" bottom="0.78740157480314965" header="0" footer="0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activeCell="C66" sqref="C66:K66"/>
    </sheetView>
  </sheetViews>
  <sheetFormatPr defaultRowHeight="13.8"/>
  <cols>
    <col min="1" max="1" width="2.88671875" style="713" customWidth="1"/>
    <col min="2" max="2" width="14.5546875" style="393" customWidth="1"/>
    <col min="3" max="3" width="40.21875" style="393" customWidth="1"/>
    <col min="4" max="4" width="5.21875" style="393" customWidth="1"/>
    <col min="5" max="5" width="7.109375" style="393" customWidth="1"/>
    <col min="6" max="6" width="5.21875" style="393" customWidth="1"/>
    <col min="7" max="7" width="12.5546875" style="393" customWidth="1"/>
    <col min="8" max="8" width="12.44140625" style="393" customWidth="1"/>
    <col min="9" max="10" width="12" style="393" customWidth="1"/>
    <col min="11" max="11" width="6.5546875" style="936" customWidth="1"/>
    <col min="12" max="16384" width="8.88671875" style="393"/>
  </cols>
  <sheetData>
    <row r="1" spans="1:15" ht="15" customHeight="1">
      <c r="A1" s="393"/>
      <c r="C1" s="592"/>
      <c r="D1" s="592"/>
      <c r="E1" s="592"/>
      <c r="F1" s="592"/>
      <c r="G1" s="592"/>
      <c r="H1" s="589"/>
      <c r="J1" s="4" t="str">
        <f>[1]T1!I1</f>
        <v xml:space="preserve">Tabela </v>
      </c>
      <c r="K1" s="388" t="s">
        <v>144</v>
      </c>
    </row>
    <row r="2" spans="1:15" ht="15" customHeight="1">
      <c r="A2" s="393"/>
      <c r="C2" s="1107" t="str">
        <f>'T1'!D2</f>
        <v xml:space="preserve">Sprawozdanie </v>
      </c>
      <c r="D2" s="1107"/>
      <c r="E2" s="1107"/>
      <c r="F2" s="1107"/>
      <c r="G2" s="1107"/>
      <c r="H2" s="589"/>
      <c r="K2" s="393"/>
    </row>
    <row r="3" spans="1:15" ht="15" customHeight="1">
      <c r="A3" s="393"/>
      <c r="C3" s="1108" t="s">
        <v>146</v>
      </c>
      <c r="D3" s="1108"/>
      <c r="E3" s="1108"/>
      <c r="F3" s="1108"/>
      <c r="G3" s="1108"/>
      <c r="H3" s="829"/>
      <c r="K3" s="393"/>
    </row>
    <row r="4" spans="1:15" ht="15" customHeight="1">
      <c r="A4" s="393"/>
      <c r="C4" s="1109" t="str">
        <f>'T1'!D4</f>
        <v xml:space="preserve">za rok 2016 </v>
      </c>
      <c r="D4" s="1109"/>
      <c r="E4" s="1109"/>
      <c r="F4" s="1109"/>
      <c r="G4" s="1109"/>
      <c r="H4" s="589"/>
      <c r="K4" s="393"/>
    </row>
    <row r="5" spans="1:15" ht="15" customHeight="1">
      <c r="A5" s="393"/>
      <c r="C5" s="959"/>
      <c r="D5" s="959"/>
      <c r="E5" s="959"/>
      <c r="F5" s="959"/>
      <c r="G5" s="959"/>
      <c r="H5" s="589"/>
      <c r="K5" s="393"/>
    </row>
    <row r="6" spans="1:15" ht="15" customHeight="1">
      <c r="A6" s="393"/>
      <c r="C6" s="926"/>
      <c r="D6" s="926"/>
      <c r="E6" s="926"/>
      <c r="F6" s="926"/>
      <c r="G6" s="926"/>
      <c r="H6" s="589"/>
      <c r="K6" s="393"/>
    </row>
    <row r="7" spans="1:15" s="707" customFormat="1" ht="15" customHeight="1">
      <c r="A7" s="1122" t="s">
        <v>147</v>
      </c>
      <c r="B7" s="1112" t="s">
        <v>148</v>
      </c>
      <c r="C7" s="1111" t="s">
        <v>149</v>
      </c>
      <c r="D7" s="1112" t="s">
        <v>9</v>
      </c>
      <c r="E7" s="1112" t="s">
        <v>10</v>
      </c>
      <c r="F7" s="1112" t="s">
        <v>11</v>
      </c>
      <c r="G7" s="1110" t="s">
        <v>86</v>
      </c>
      <c r="H7" s="1119" t="s">
        <v>309</v>
      </c>
      <c r="I7" s="1120" t="s">
        <v>150</v>
      </c>
      <c r="J7" s="1120"/>
      <c r="K7" s="1121" t="s">
        <v>265</v>
      </c>
      <c r="L7" s="706"/>
      <c r="M7" s="706"/>
      <c r="N7" s="706"/>
      <c r="O7" s="706"/>
    </row>
    <row r="8" spans="1:15" s="707" customFormat="1" ht="22.8" customHeight="1">
      <c r="A8" s="1122"/>
      <c r="B8" s="1112"/>
      <c r="C8" s="1111"/>
      <c r="D8" s="1112"/>
      <c r="E8" s="1112"/>
      <c r="F8" s="1112"/>
      <c r="G8" s="1110"/>
      <c r="H8" s="1119"/>
      <c r="I8" s="927" t="s">
        <v>12</v>
      </c>
      <c r="J8" s="927" t="s">
        <v>13</v>
      </c>
      <c r="K8" s="1121"/>
      <c r="L8" s="706"/>
      <c r="M8" s="706"/>
      <c r="N8" s="706"/>
      <c r="O8" s="706"/>
    </row>
    <row r="9" spans="1:15" s="707" customFormat="1" ht="15" customHeight="1">
      <c r="A9" s="830">
        <v>1</v>
      </c>
      <c r="B9" s="928">
        <v>2</v>
      </c>
      <c r="C9" s="929">
        <v>3</v>
      </c>
      <c r="D9" s="928">
        <v>4</v>
      </c>
      <c r="E9" s="928">
        <v>5</v>
      </c>
      <c r="F9" s="928">
        <v>6</v>
      </c>
      <c r="G9" s="708">
        <v>7</v>
      </c>
      <c r="H9" s="709">
        <v>8</v>
      </c>
      <c r="I9" s="927">
        <v>9</v>
      </c>
      <c r="J9" s="927">
        <v>10</v>
      </c>
      <c r="K9" s="930">
        <v>11</v>
      </c>
      <c r="L9" s="706"/>
      <c r="M9" s="706"/>
      <c r="N9" s="706"/>
      <c r="O9" s="706"/>
    </row>
    <row r="10" spans="1:15" s="931" customFormat="1" ht="13.8" customHeight="1">
      <c r="A10" s="1089">
        <v>1</v>
      </c>
      <c r="B10" s="1090" t="s">
        <v>151</v>
      </c>
      <c r="C10" s="1093" t="s">
        <v>349</v>
      </c>
      <c r="D10" s="1093"/>
      <c r="E10" s="1093"/>
      <c r="F10" s="1093"/>
      <c r="G10" s="1093"/>
      <c r="H10" s="1093"/>
      <c r="I10" s="1093"/>
      <c r="J10" s="1093"/>
      <c r="K10" s="1093"/>
    </row>
    <row r="11" spans="1:15" s="931" customFormat="1" ht="13.8" customHeight="1">
      <c r="A11" s="1089"/>
      <c r="B11" s="1090"/>
      <c r="C11" s="831" t="s">
        <v>310</v>
      </c>
      <c r="D11" s="389" t="s">
        <v>152</v>
      </c>
      <c r="E11" s="389" t="s">
        <v>153</v>
      </c>
      <c r="F11" s="391">
        <v>6060</v>
      </c>
      <c r="G11" s="712">
        <v>6000</v>
      </c>
      <c r="H11" s="832">
        <f>J11+I11</f>
        <v>5998</v>
      </c>
      <c r="I11" s="832"/>
      <c r="J11" s="832">
        <f>5998</f>
        <v>5998</v>
      </c>
      <c r="K11" s="937">
        <f>H11/G11*100</f>
        <v>99.966666666666669</v>
      </c>
    </row>
    <row r="12" spans="1:15" s="931" customFormat="1" ht="13.8" customHeight="1">
      <c r="A12" s="1089"/>
      <c r="B12" s="1090"/>
      <c r="C12" s="831" t="s">
        <v>311</v>
      </c>
      <c r="D12" s="389" t="s">
        <v>152</v>
      </c>
      <c r="E12" s="389" t="s">
        <v>153</v>
      </c>
      <c r="F12" s="391">
        <v>4210</v>
      </c>
      <c r="G12" s="712">
        <v>8479.65</v>
      </c>
      <c r="H12" s="832">
        <f>J12+I12</f>
        <v>5596</v>
      </c>
      <c r="I12" s="832">
        <f>5596</f>
        <v>5596</v>
      </c>
      <c r="J12" s="832"/>
      <c r="K12" s="937">
        <f>H12/G12*100</f>
        <v>65.993289817386341</v>
      </c>
    </row>
    <row r="13" spans="1:15" s="931" customFormat="1" ht="13.8" customHeight="1">
      <c r="A13" s="1089"/>
      <c r="B13" s="1090"/>
      <c r="C13" s="1094" t="s">
        <v>350</v>
      </c>
      <c r="D13" s="1094"/>
      <c r="E13" s="1094"/>
      <c r="F13" s="1094"/>
      <c r="G13" s="1094"/>
      <c r="H13" s="1094"/>
      <c r="I13" s="1094"/>
      <c r="J13" s="1094"/>
      <c r="K13" s="1094"/>
    </row>
    <row r="14" spans="1:15" s="931" customFormat="1" ht="13.8" customHeight="1">
      <c r="A14" s="1089"/>
      <c r="B14" s="1090"/>
      <c r="C14" s="833" t="s">
        <v>267</v>
      </c>
      <c r="D14" s="389" t="s">
        <v>152</v>
      </c>
      <c r="E14" s="389" t="s">
        <v>153</v>
      </c>
      <c r="F14" s="391">
        <v>4210</v>
      </c>
      <c r="G14" s="712">
        <v>2000</v>
      </c>
      <c r="H14" s="832">
        <f>I14+J14</f>
        <v>1870</v>
      </c>
      <c r="I14" s="832">
        <f>1870</f>
        <v>1870</v>
      </c>
      <c r="J14" s="834"/>
      <c r="K14" s="937">
        <f t="shared" ref="K14:K26" si="0">H14/G14*100</f>
        <v>93.5</v>
      </c>
    </row>
    <row r="15" spans="1:15" s="931" customFormat="1" ht="13.8" customHeight="1">
      <c r="A15" s="1089"/>
      <c r="B15" s="1090"/>
      <c r="C15" s="831" t="s">
        <v>312</v>
      </c>
      <c r="D15" s="389" t="s">
        <v>152</v>
      </c>
      <c r="E15" s="389" t="s">
        <v>153</v>
      </c>
      <c r="F15" s="389" t="s">
        <v>160</v>
      </c>
      <c r="G15" s="712">
        <v>6000</v>
      </c>
      <c r="H15" s="832">
        <f>I15+J15</f>
        <v>5998.2</v>
      </c>
      <c r="I15" s="832">
        <f>5998.2</f>
        <v>5998.2</v>
      </c>
      <c r="J15" s="834"/>
      <c r="K15" s="937">
        <f t="shared" si="0"/>
        <v>99.97</v>
      </c>
    </row>
    <row r="16" spans="1:15" s="931" customFormat="1" ht="13.8" customHeight="1">
      <c r="A16" s="1089"/>
      <c r="B16" s="1090"/>
      <c r="C16" s="1091" t="s">
        <v>157</v>
      </c>
      <c r="D16" s="1091"/>
      <c r="E16" s="1091"/>
      <c r="F16" s="1091"/>
      <c r="G16" s="938">
        <f>G11+G12+G14+G15</f>
        <v>22479.65</v>
      </c>
      <c r="H16" s="938">
        <f>H11+H12+H14+H15</f>
        <v>19462.2</v>
      </c>
      <c r="I16" s="938">
        <f>I11+I12+I14+I15</f>
        <v>13464.2</v>
      </c>
      <c r="J16" s="938">
        <f>J11+J12+J14+J15</f>
        <v>5998</v>
      </c>
      <c r="K16" s="939">
        <f t="shared" si="0"/>
        <v>86.576970726857411</v>
      </c>
    </row>
    <row r="17" spans="1:11" s="931" customFormat="1" ht="22.8">
      <c r="A17" s="1089">
        <v>2</v>
      </c>
      <c r="B17" s="1090" t="s">
        <v>158</v>
      </c>
      <c r="C17" s="831" t="s">
        <v>318</v>
      </c>
      <c r="D17" s="389" t="s">
        <v>154</v>
      </c>
      <c r="E17" s="389" t="s">
        <v>155</v>
      </c>
      <c r="F17" s="389" t="s">
        <v>156</v>
      </c>
      <c r="G17" s="712">
        <v>5894.29</v>
      </c>
      <c r="H17" s="836">
        <f>I17+J17</f>
        <v>5886.62</v>
      </c>
      <c r="I17" s="836">
        <f>5886.62</f>
        <v>5886.62</v>
      </c>
      <c r="J17" s="585"/>
      <c r="K17" s="937">
        <f t="shared" si="0"/>
        <v>99.869874064560776</v>
      </c>
    </row>
    <row r="18" spans="1:11" s="931" customFormat="1" ht="13.8" customHeight="1">
      <c r="A18" s="1089"/>
      <c r="B18" s="1090"/>
      <c r="C18" s="1088" t="s">
        <v>157</v>
      </c>
      <c r="D18" s="1088"/>
      <c r="E18" s="1088"/>
      <c r="F18" s="1088"/>
      <c r="G18" s="586">
        <f>G17</f>
        <v>5894.29</v>
      </c>
      <c r="H18" s="586">
        <f>H17</f>
        <v>5886.62</v>
      </c>
      <c r="I18" s="586">
        <f>I17</f>
        <v>5886.62</v>
      </c>
      <c r="J18" s="586"/>
      <c r="K18" s="939">
        <f t="shared" si="0"/>
        <v>99.869874064560776</v>
      </c>
    </row>
    <row r="19" spans="1:11" s="931" customFormat="1" ht="22.8">
      <c r="A19" s="1089">
        <v>3</v>
      </c>
      <c r="B19" s="1090" t="s">
        <v>159</v>
      </c>
      <c r="C19" s="831" t="s">
        <v>318</v>
      </c>
      <c r="D19" s="389" t="s">
        <v>154</v>
      </c>
      <c r="E19" s="389" t="s">
        <v>155</v>
      </c>
      <c r="F19" s="389" t="s">
        <v>156</v>
      </c>
      <c r="G19" s="712">
        <v>8624.5400000000009</v>
      </c>
      <c r="H19" s="836">
        <f>I19+J19</f>
        <v>3297.28</v>
      </c>
      <c r="I19" s="836">
        <v>3297.28</v>
      </c>
      <c r="J19" s="585"/>
      <c r="K19" s="939">
        <f t="shared" si="0"/>
        <v>38.231372339858119</v>
      </c>
    </row>
    <row r="20" spans="1:11" s="931" customFormat="1" ht="13.8" customHeight="1">
      <c r="A20" s="1089"/>
      <c r="B20" s="1090"/>
      <c r="C20" s="1088" t="s">
        <v>157</v>
      </c>
      <c r="D20" s="1088"/>
      <c r="E20" s="1088"/>
      <c r="F20" s="1088"/>
      <c r="G20" s="586">
        <f>G19</f>
        <v>8624.5400000000009</v>
      </c>
      <c r="H20" s="586">
        <f>H19</f>
        <v>3297.28</v>
      </c>
      <c r="I20" s="586">
        <f>I19</f>
        <v>3297.28</v>
      </c>
      <c r="J20" s="586"/>
      <c r="K20" s="939">
        <f t="shared" si="0"/>
        <v>38.231372339858119</v>
      </c>
    </row>
    <row r="21" spans="1:11" s="931" customFormat="1" ht="22.8">
      <c r="A21" s="1089">
        <v>4</v>
      </c>
      <c r="B21" s="1090" t="s">
        <v>266</v>
      </c>
      <c r="C21" s="831" t="s">
        <v>313</v>
      </c>
      <c r="D21" s="389" t="s">
        <v>152</v>
      </c>
      <c r="E21" s="389" t="s">
        <v>153</v>
      </c>
      <c r="F21" s="389" t="s">
        <v>314</v>
      </c>
      <c r="G21" s="712">
        <v>7170</v>
      </c>
      <c r="H21" s="1095">
        <f>I21+J21</f>
        <v>9670.7199999999993</v>
      </c>
      <c r="I21" s="1095"/>
      <c r="J21" s="1095">
        <f>9670.72</f>
        <v>9670.7199999999993</v>
      </c>
      <c r="K21" s="1097">
        <f>H21/(G21+G22)*100</f>
        <v>99.997104746148267</v>
      </c>
    </row>
    <row r="22" spans="1:11" s="931" customFormat="1" ht="13.8" customHeight="1">
      <c r="A22" s="1089"/>
      <c r="B22" s="1090"/>
      <c r="C22" s="831" t="s">
        <v>315</v>
      </c>
      <c r="D22" s="389" t="s">
        <v>152</v>
      </c>
      <c r="E22" s="389" t="s">
        <v>153</v>
      </c>
      <c r="F22" s="389" t="s">
        <v>314</v>
      </c>
      <c r="G22" s="712">
        <v>2501</v>
      </c>
      <c r="H22" s="1096"/>
      <c r="I22" s="1096"/>
      <c r="J22" s="1096"/>
      <c r="K22" s="1098"/>
    </row>
    <row r="23" spans="1:11" s="931" customFormat="1" ht="13.8" customHeight="1">
      <c r="A23" s="1089"/>
      <c r="B23" s="1090"/>
      <c r="C23" s="1091" t="s">
        <v>157</v>
      </c>
      <c r="D23" s="1091"/>
      <c r="E23" s="1091"/>
      <c r="F23" s="1091"/>
      <c r="G23" s="586">
        <f>G21+G22</f>
        <v>9671</v>
      </c>
      <c r="H23" s="586">
        <f>H21+H22</f>
        <v>9670.7199999999993</v>
      </c>
      <c r="I23" s="586"/>
      <c r="J23" s="586">
        <f>J21+J22</f>
        <v>9670.7199999999993</v>
      </c>
      <c r="K23" s="939">
        <f t="shared" si="0"/>
        <v>99.997104746148267</v>
      </c>
    </row>
    <row r="24" spans="1:11" s="931" customFormat="1" ht="13.8" customHeight="1">
      <c r="A24" s="1089">
        <v>5</v>
      </c>
      <c r="B24" s="1090" t="s">
        <v>316</v>
      </c>
      <c r="C24" s="831" t="s">
        <v>317</v>
      </c>
      <c r="D24" s="389" t="s">
        <v>154</v>
      </c>
      <c r="E24" s="389" t="s">
        <v>155</v>
      </c>
      <c r="F24" s="389" t="s">
        <v>160</v>
      </c>
      <c r="G24" s="712">
        <v>3000</v>
      </c>
      <c r="H24" s="834"/>
      <c r="I24" s="834"/>
      <c r="J24" s="834"/>
      <c r="K24" s="939">
        <f t="shared" si="0"/>
        <v>0</v>
      </c>
    </row>
    <row r="25" spans="1:11" s="931" customFormat="1" ht="22.8">
      <c r="A25" s="1089"/>
      <c r="B25" s="1090"/>
      <c r="C25" s="831" t="s">
        <v>318</v>
      </c>
      <c r="D25" s="389" t="s">
        <v>154</v>
      </c>
      <c r="E25" s="389" t="s">
        <v>155</v>
      </c>
      <c r="F25" s="389" t="s">
        <v>156</v>
      </c>
      <c r="G25" s="712">
        <v>3659.78</v>
      </c>
      <c r="H25" s="832">
        <f>I25+J25</f>
        <v>1648.64</v>
      </c>
      <c r="I25" s="832">
        <f>1648.64</f>
        <v>1648.64</v>
      </c>
      <c r="J25" s="832"/>
      <c r="K25" s="937">
        <f t="shared" si="0"/>
        <v>45.047516517386292</v>
      </c>
    </row>
    <row r="26" spans="1:11" s="931" customFormat="1" ht="13.8" customHeight="1">
      <c r="A26" s="1089"/>
      <c r="B26" s="1090"/>
      <c r="C26" s="1091" t="s">
        <v>157</v>
      </c>
      <c r="D26" s="1091"/>
      <c r="E26" s="1091"/>
      <c r="F26" s="1091"/>
      <c r="G26" s="586">
        <f>G24+G25</f>
        <v>6659.7800000000007</v>
      </c>
      <c r="H26" s="586">
        <f>H24+H25</f>
        <v>1648.64</v>
      </c>
      <c r="I26" s="586">
        <f>I24+I25</f>
        <v>1648.64</v>
      </c>
      <c r="J26" s="586"/>
      <c r="K26" s="939">
        <f t="shared" si="0"/>
        <v>24.755172092771833</v>
      </c>
    </row>
    <row r="27" spans="1:11" s="931" customFormat="1" ht="13.8" customHeight="1">
      <c r="A27" s="1089">
        <v>6</v>
      </c>
      <c r="B27" s="1090" t="s">
        <v>161</v>
      </c>
      <c r="C27" s="1092" t="s">
        <v>319</v>
      </c>
      <c r="D27" s="1092"/>
      <c r="E27" s="1092"/>
      <c r="F27" s="1092"/>
      <c r="G27" s="1092"/>
      <c r="H27" s="1092"/>
      <c r="I27" s="1092"/>
      <c r="J27" s="1092"/>
      <c r="K27" s="1092"/>
    </row>
    <row r="28" spans="1:11" s="931" customFormat="1" ht="13.8" customHeight="1">
      <c r="A28" s="1089"/>
      <c r="B28" s="1090"/>
      <c r="C28" s="833" t="s">
        <v>320</v>
      </c>
      <c r="D28" s="389" t="s">
        <v>152</v>
      </c>
      <c r="E28" s="389" t="s">
        <v>153</v>
      </c>
      <c r="F28" s="389" t="s">
        <v>160</v>
      </c>
      <c r="G28" s="712">
        <v>1000</v>
      </c>
      <c r="H28" s="712">
        <f>I28+J28</f>
        <v>900</v>
      </c>
      <c r="I28" s="712">
        <v>900</v>
      </c>
      <c r="J28" s="712"/>
      <c r="K28" s="937">
        <f t="shared" ref="K28:K34" si="1">H28/G28*100</f>
        <v>90</v>
      </c>
    </row>
    <row r="29" spans="1:11" s="931" customFormat="1" ht="13.8" customHeight="1">
      <c r="A29" s="1089"/>
      <c r="B29" s="1090"/>
      <c r="C29" s="833" t="s">
        <v>321</v>
      </c>
      <c r="D29" s="389" t="s">
        <v>152</v>
      </c>
      <c r="E29" s="389" t="s">
        <v>153</v>
      </c>
      <c r="F29" s="389" t="s">
        <v>160</v>
      </c>
      <c r="G29" s="712">
        <v>1000</v>
      </c>
      <c r="H29" s="712">
        <f t="shared" ref="H29:H32" si="2">I29+J29</f>
        <v>910.2</v>
      </c>
      <c r="I29" s="712">
        <v>910.2</v>
      </c>
      <c r="J29" s="712"/>
      <c r="K29" s="937">
        <f t="shared" si="1"/>
        <v>91.02</v>
      </c>
    </row>
    <row r="30" spans="1:11" s="931" customFormat="1" ht="13.8" customHeight="1">
      <c r="A30" s="1089"/>
      <c r="B30" s="1090"/>
      <c r="C30" s="833" t="s">
        <v>322</v>
      </c>
      <c r="D30" s="389" t="s">
        <v>152</v>
      </c>
      <c r="E30" s="389" t="s">
        <v>153</v>
      </c>
      <c r="F30" s="389" t="s">
        <v>160</v>
      </c>
      <c r="G30" s="712">
        <v>1700</v>
      </c>
      <c r="H30" s="712">
        <f t="shared" si="2"/>
        <v>0</v>
      </c>
      <c r="I30" s="712"/>
      <c r="J30" s="712"/>
      <c r="K30" s="937">
        <f t="shared" si="1"/>
        <v>0</v>
      </c>
    </row>
    <row r="31" spans="1:11" s="931" customFormat="1" ht="13.8" customHeight="1">
      <c r="A31" s="1089"/>
      <c r="B31" s="1090"/>
      <c r="C31" s="833" t="s">
        <v>323</v>
      </c>
      <c r="D31" s="389" t="s">
        <v>152</v>
      </c>
      <c r="E31" s="389" t="s">
        <v>153</v>
      </c>
      <c r="F31" s="389" t="s">
        <v>162</v>
      </c>
      <c r="G31" s="712">
        <v>12571</v>
      </c>
      <c r="H31" s="712">
        <f t="shared" si="2"/>
        <v>12570.6</v>
      </c>
      <c r="I31" s="712"/>
      <c r="J31" s="712">
        <v>12570.6</v>
      </c>
      <c r="K31" s="937">
        <f t="shared" si="1"/>
        <v>99.996818073343405</v>
      </c>
    </row>
    <row r="32" spans="1:11" s="931" customFormat="1" ht="22.8">
      <c r="A32" s="1089"/>
      <c r="B32" s="1090"/>
      <c r="C32" s="831" t="s">
        <v>382</v>
      </c>
      <c r="D32" s="389" t="s">
        <v>154</v>
      </c>
      <c r="E32" s="389" t="s">
        <v>155</v>
      </c>
      <c r="F32" s="389" t="s">
        <v>156</v>
      </c>
      <c r="G32" s="712">
        <v>9245.39</v>
      </c>
      <c r="H32" s="712">
        <f t="shared" si="2"/>
        <v>8243.2000000000007</v>
      </c>
      <c r="I32" s="712">
        <v>8243.2000000000007</v>
      </c>
      <c r="J32" s="712"/>
      <c r="K32" s="937">
        <f t="shared" si="1"/>
        <v>89.16011114728532</v>
      </c>
    </row>
    <row r="33" spans="1:11" s="931" customFormat="1" ht="13.8" customHeight="1">
      <c r="A33" s="1089"/>
      <c r="B33" s="1090"/>
      <c r="C33" s="1091" t="s">
        <v>157</v>
      </c>
      <c r="D33" s="1091"/>
      <c r="E33" s="1091"/>
      <c r="F33" s="1091"/>
      <c r="G33" s="586">
        <f>G28+G29+G30+G31+G32</f>
        <v>25516.39</v>
      </c>
      <c r="H33" s="586">
        <f>H28+H29+H30+H31+H32</f>
        <v>22624</v>
      </c>
      <c r="I33" s="586">
        <f>I28+I29+I30+I31+I32</f>
        <v>10053.400000000001</v>
      </c>
      <c r="J33" s="586">
        <f>J28+J29+J30+J31+J32</f>
        <v>12570.6</v>
      </c>
      <c r="K33" s="939">
        <f t="shared" si="1"/>
        <v>88.664579903348397</v>
      </c>
    </row>
    <row r="34" spans="1:11" s="931" customFormat="1" ht="22.8">
      <c r="A34" s="1089">
        <v>7</v>
      </c>
      <c r="B34" s="1099" t="s">
        <v>163</v>
      </c>
      <c r="C34" s="831" t="s">
        <v>324</v>
      </c>
      <c r="D34" s="389" t="s">
        <v>154</v>
      </c>
      <c r="E34" s="389" t="s">
        <v>155</v>
      </c>
      <c r="F34" s="389" t="s">
        <v>156</v>
      </c>
      <c r="G34" s="712">
        <v>6404.61</v>
      </c>
      <c r="H34" s="836">
        <f>I34+J34</f>
        <v>2884.2</v>
      </c>
      <c r="I34" s="836">
        <v>2884.2</v>
      </c>
      <c r="J34" s="836"/>
      <c r="K34" s="937">
        <f t="shared" si="1"/>
        <v>45.033187032465676</v>
      </c>
    </row>
    <row r="35" spans="1:11" s="931" customFormat="1" ht="13.8" customHeight="1">
      <c r="A35" s="1089"/>
      <c r="B35" s="1099"/>
      <c r="C35" s="1091" t="s">
        <v>157</v>
      </c>
      <c r="D35" s="1091"/>
      <c r="E35" s="1091"/>
      <c r="F35" s="1091"/>
      <c r="G35" s="586">
        <f>G34</f>
        <v>6404.61</v>
      </c>
      <c r="H35" s="586">
        <f t="shared" ref="H35:K35" si="3">H34</f>
        <v>2884.2</v>
      </c>
      <c r="I35" s="586">
        <f t="shared" si="3"/>
        <v>2884.2</v>
      </c>
      <c r="J35" s="586"/>
      <c r="K35" s="956">
        <f t="shared" si="3"/>
        <v>45.033187032465676</v>
      </c>
    </row>
    <row r="36" spans="1:11" s="931" customFormat="1" ht="13.8" customHeight="1">
      <c r="A36" s="1089">
        <v>8</v>
      </c>
      <c r="B36" s="1100" t="s">
        <v>164</v>
      </c>
      <c r="C36" s="1092" t="s">
        <v>325</v>
      </c>
      <c r="D36" s="1092"/>
      <c r="E36" s="1092"/>
      <c r="F36" s="1092"/>
      <c r="G36" s="1092"/>
      <c r="H36" s="1092"/>
      <c r="I36" s="1092"/>
      <c r="J36" s="1092"/>
      <c r="K36" s="1092"/>
    </row>
    <row r="37" spans="1:11" s="931" customFormat="1" ht="13.8" customHeight="1">
      <c r="A37" s="1089"/>
      <c r="B37" s="1101"/>
      <c r="C37" s="835" t="s">
        <v>326</v>
      </c>
      <c r="D37" s="389" t="s">
        <v>152</v>
      </c>
      <c r="E37" s="389" t="s">
        <v>153</v>
      </c>
      <c r="F37" s="389" t="s">
        <v>162</v>
      </c>
      <c r="G37" s="836">
        <v>10589</v>
      </c>
      <c r="H37" s="836">
        <f>I37+J37</f>
        <v>10588.9</v>
      </c>
      <c r="I37" s="836"/>
      <c r="J37" s="836">
        <f>5589+4999.9</f>
        <v>10588.9</v>
      </c>
      <c r="K37" s="937">
        <f t="shared" ref="K37:K47" si="4">H37/G37*100</f>
        <v>99.999055623760498</v>
      </c>
    </row>
    <row r="38" spans="1:11" s="931" customFormat="1" ht="13.8" customHeight="1">
      <c r="A38" s="1089"/>
      <c r="B38" s="1102"/>
      <c r="C38" s="1091" t="s">
        <v>157</v>
      </c>
      <c r="D38" s="1091"/>
      <c r="E38" s="1091"/>
      <c r="F38" s="1091"/>
      <c r="G38" s="585">
        <f>G37</f>
        <v>10589</v>
      </c>
      <c r="H38" s="585">
        <f>H37</f>
        <v>10588.9</v>
      </c>
      <c r="I38" s="585"/>
      <c r="J38" s="585">
        <f>J37</f>
        <v>10588.9</v>
      </c>
      <c r="K38" s="939">
        <f t="shared" si="4"/>
        <v>99.999055623760498</v>
      </c>
    </row>
    <row r="39" spans="1:11" s="931" customFormat="1" ht="22.8">
      <c r="A39" s="1089">
        <v>9</v>
      </c>
      <c r="B39" s="1090" t="s">
        <v>165</v>
      </c>
      <c r="C39" s="831" t="s">
        <v>318</v>
      </c>
      <c r="D39" s="389" t="s">
        <v>154</v>
      </c>
      <c r="E39" s="389" t="s">
        <v>155</v>
      </c>
      <c r="F39" s="389" t="s">
        <v>156</v>
      </c>
      <c r="G39" s="712">
        <v>6328.07</v>
      </c>
      <c r="H39" s="836">
        <f>I39+J39</f>
        <v>6300.16</v>
      </c>
      <c r="I39" s="836">
        <v>6300.16</v>
      </c>
      <c r="J39" s="836"/>
      <c r="K39" s="937">
        <f t="shared" si="4"/>
        <v>99.558949253089807</v>
      </c>
    </row>
    <row r="40" spans="1:11" s="931" customFormat="1" ht="13.8" customHeight="1">
      <c r="A40" s="1089"/>
      <c r="B40" s="1090"/>
      <c r="C40" s="1091" t="s">
        <v>157</v>
      </c>
      <c r="D40" s="1091"/>
      <c r="E40" s="1091"/>
      <c r="F40" s="1091"/>
      <c r="G40" s="586">
        <f>G39</f>
        <v>6328.07</v>
      </c>
      <c r="H40" s="586">
        <f>H39</f>
        <v>6300.16</v>
      </c>
      <c r="I40" s="586">
        <f>I39</f>
        <v>6300.16</v>
      </c>
      <c r="J40" s="586"/>
      <c r="K40" s="939">
        <f t="shared" si="4"/>
        <v>99.558949253089807</v>
      </c>
    </row>
    <row r="41" spans="1:11" s="931" customFormat="1" ht="22.8">
      <c r="A41" s="1089">
        <v>10</v>
      </c>
      <c r="B41" s="1099" t="s">
        <v>167</v>
      </c>
      <c r="C41" s="831" t="s">
        <v>318</v>
      </c>
      <c r="D41" s="389" t="s">
        <v>154</v>
      </c>
      <c r="E41" s="389" t="s">
        <v>155</v>
      </c>
      <c r="F41" s="389" t="s">
        <v>156</v>
      </c>
      <c r="G41" s="712">
        <v>8854.19</v>
      </c>
      <c r="H41" s="836">
        <f>I41+J41</f>
        <v>5768.4</v>
      </c>
      <c r="I41" s="836">
        <v>5768.4</v>
      </c>
      <c r="J41" s="836"/>
      <c r="K41" s="939">
        <f t="shared" si="4"/>
        <v>65.148816549001083</v>
      </c>
    </row>
    <row r="42" spans="1:11" s="931" customFormat="1" ht="13.8" customHeight="1">
      <c r="A42" s="1089"/>
      <c r="B42" s="1099"/>
      <c r="C42" s="1091" t="s">
        <v>157</v>
      </c>
      <c r="D42" s="1091"/>
      <c r="E42" s="1091"/>
      <c r="F42" s="1091"/>
      <c r="G42" s="586">
        <f>G41</f>
        <v>8854.19</v>
      </c>
      <c r="H42" s="586">
        <f>H41</f>
        <v>5768.4</v>
      </c>
      <c r="I42" s="586">
        <f>I41</f>
        <v>5768.4</v>
      </c>
      <c r="J42" s="586"/>
      <c r="K42" s="939">
        <f t="shared" si="4"/>
        <v>65.148816549001083</v>
      </c>
    </row>
    <row r="43" spans="1:11" s="931" customFormat="1" ht="13.8" customHeight="1">
      <c r="A43" s="1089">
        <v>11</v>
      </c>
      <c r="B43" s="1099" t="s">
        <v>166</v>
      </c>
      <c r="C43" s="831" t="s">
        <v>327</v>
      </c>
      <c r="D43" s="389" t="s">
        <v>152</v>
      </c>
      <c r="E43" s="389" t="s">
        <v>153</v>
      </c>
      <c r="F43" s="389" t="s">
        <v>160</v>
      </c>
      <c r="G43" s="712">
        <v>730</v>
      </c>
      <c r="H43" s="836">
        <f>I43+J43</f>
        <v>730</v>
      </c>
      <c r="I43" s="836">
        <v>730</v>
      </c>
      <c r="J43" s="836"/>
      <c r="K43" s="937">
        <f t="shared" si="4"/>
        <v>100</v>
      </c>
    </row>
    <row r="44" spans="1:11" s="931" customFormat="1" ht="22.8">
      <c r="A44" s="1089"/>
      <c r="B44" s="1099"/>
      <c r="C44" s="831" t="s">
        <v>383</v>
      </c>
      <c r="D44" s="389" t="s">
        <v>154</v>
      </c>
      <c r="E44" s="389" t="s">
        <v>155</v>
      </c>
      <c r="F44" s="389" t="s">
        <v>156</v>
      </c>
      <c r="G44" s="712">
        <v>9553.11</v>
      </c>
      <c r="H44" s="836">
        <f>I44+J44</f>
        <v>9531.2000000000007</v>
      </c>
      <c r="I44" s="836">
        <v>9531.2000000000007</v>
      </c>
      <c r="J44" s="836"/>
      <c r="K44" s="937">
        <f t="shared" si="4"/>
        <v>99.770650604881553</v>
      </c>
    </row>
    <row r="45" spans="1:11" s="931" customFormat="1" ht="13.8" customHeight="1">
      <c r="A45" s="1089"/>
      <c r="B45" s="1099"/>
      <c r="C45" s="1091" t="s">
        <v>157</v>
      </c>
      <c r="D45" s="1091"/>
      <c r="E45" s="1091"/>
      <c r="F45" s="1091"/>
      <c r="G45" s="586">
        <f>G43+G44</f>
        <v>10283.11</v>
      </c>
      <c r="H45" s="586">
        <f>H43+H44</f>
        <v>10261.200000000001</v>
      </c>
      <c r="I45" s="586">
        <f>I43+I44</f>
        <v>10261.200000000001</v>
      </c>
      <c r="J45" s="586"/>
      <c r="K45" s="939">
        <f t="shared" si="4"/>
        <v>99.786932163518628</v>
      </c>
    </row>
    <row r="46" spans="1:11" s="931" customFormat="1" ht="22.8">
      <c r="A46" s="1089">
        <v>12</v>
      </c>
      <c r="B46" s="1100" t="s">
        <v>168</v>
      </c>
      <c r="C46" s="835" t="s">
        <v>328</v>
      </c>
      <c r="D46" s="389" t="s">
        <v>154</v>
      </c>
      <c r="E46" s="389" t="s">
        <v>155</v>
      </c>
      <c r="F46" s="389" t="s">
        <v>156</v>
      </c>
      <c r="G46" s="712">
        <v>14876.06</v>
      </c>
      <c r="H46" s="836">
        <f>I46+J46</f>
        <v>2708.48</v>
      </c>
      <c r="I46" s="836">
        <v>2708.48</v>
      </c>
      <c r="J46" s="836"/>
      <c r="K46" s="937">
        <f t="shared" si="4"/>
        <v>18.206971469596116</v>
      </c>
    </row>
    <row r="47" spans="1:11" s="931" customFormat="1" ht="13.8" customHeight="1">
      <c r="A47" s="1089"/>
      <c r="B47" s="1102"/>
      <c r="C47" s="1091" t="s">
        <v>157</v>
      </c>
      <c r="D47" s="1091"/>
      <c r="E47" s="1091"/>
      <c r="F47" s="1091"/>
      <c r="G47" s="586">
        <f>G46</f>
        <v>14876.06</v>
      </c>
      <c r="H47" s="586">
        <f>H46</f>
        <v>2708.48</v>
      </c>
      <c r="I47" s="586">
        <f>I46</f>
        <v>2708.48</v>
      </c>
      <c r="J47" s="586"/>
      <c r="K47" s="939">
        <f t="shared" si="4"/>
        <v>18.206971469596116</v>
      </c>
    </row>
    <row r="48" spans="1:11" s="931" customFormat="1" ht="13.8" customHeight="1">
      <c r="A48" s="1089">
        <v>13</v>
      </c>
      <c r="B48" s="1099" t="s">
        <v>169</v>
      </c>
      <c r="C48" s="1093" t="s">
        <v>329</v>
      </c>
      <c r="D48" s="1093"/>
      <c r="E48" s="1093"/>
      <c r="F48" s="1093"/>
      <c r="G48" s="1093"/>
      <c r="H48" s="1093"/>
      <c r="I48" s="1093"/>
      <c r="J48" s="1093"/>
      <c r="K48" s="1093"/>
    </row>
    <row r="49" spans="1:11" s="931" customFormat="1" ht="13.8" customHeight="1">
      <c r="A49" s="1089"/>
      <c r="B49" s="1099"/>
      <c r="C49" s="1103" t="s">
        <v>330</v>
      </c>
      <c r="D49" s="391">
        <v>900</v>
      </c>
      <c r="E49" s="391">
        <v>90095</v>
      </c>
      <c r="F49" s="391">
        <v>4210</v>
      </c>
      <c r="G49" s="837">
        <v>7300</v>
      </c>
      <c r="H49" s="598">
        <f>I49+J49</f>
        <v>7290.93</v>
      </c>
      <c r="I49" s="598">
        <v>7290.93</v>
      </c>
      <c r="J49" s="838"/>
      <c r="K49" s="937">
        <f t="shared" ref="K49:K56" si="5">H49/G49*100</f>
        <v>99.875753424657546</v>
      </c>
    </row>
    <row r="50" spans="1:11" s="931" customFormat="1" ht="13.8" customHeight="1">
      <c r="A50" s="1089"/>
      <c r="B50" s="1099"/>
      <c r="C50" s="1104"/>
      <c r="D50" s="391">
        <v>900</v>
      </c>
      <c r="E50" s="391">
        <v>90095</v>
      </c>
      <c r="F50" s="391">
        <v>4270</v>
      </c>
      <c r="G50" s="837">
        <v>2700</v>
      </c>
      <c r="H50" s="598">
        <f>I50+J50</f>
        <v>2350</v>
      </c>
      <c r="I50" s="598">
        <v>2350</v>
      </c>
      <c r="J50" s="838"/>
      <c r="K50" s="937">
        <f t="shared" si="5"/>
        <v>87.037037037037038</v>
      </c>
    </row>
    <row r="51" spans="1:11" s="931" customFormat="1" ht="13.8" customHeight="1">
      <c r="A51" s="1089"/>
      <c r="B51" s="1099"/>
      <c r="C51" s="833" t="s">
        <v>331</v>
      </c>
      <c r="D51" s="391">
        <v>600</v>
      </c>
      <c r="E51" s="391">
        <v>60016</v>
      </c>
      <c r="F51" s="389" t="s">
        <v>156</v>
      </c>
      <c r="G51" s="712">
        <v>681.65</v>
      </c>
      <c r="H51" s="598">
        <f>I51+J51</f>
        <v>0</v>
      </c>
      <c r="I51" s="598"/>
      <c r="J51" s="838"/>
      <c r="K51" s="939">
        <f t="shared" si="5"/>
        <v>0</v>
      </c>
    </row>
    <row r="52" spans="1:11" s="931" customFormat="1" ht="22.8">
      <c r="A52" s="1089"/>
      <c r="B52" s="1099"/>
      <c r="C52" s="831" t="s">
        <v>332</v>
      </c>
      <c r="D52" s="389" t="s">
        <v>152</v>
      </c>
      <c r="E52" s="389" t="s">
        <v>153</v>
      </c>
      <c r="F52" s="389" t="s">
        <v>156</v>
      </c>
      <c r="G52" s="712">
        <v>2000</v>
      </c>
      <c r="H52" s="598">
        <f>J52+I52</f>
        <v>2000</v>
      </c>
      <c r="I52" s="598">
        <f>2000</f>
        <v>2000</v>
      </c>
      <c r="J52" s="838"/>
      <c r="K52" s="937">
        <f t="shared" si="5"/>
        <v>100</v>
      </c>
    </row>
    <row r="53" spans="1:11" s="931" customFormat="1" ht="13.8" customHeight="1">
      <c r="A53" s="1089"/>
      <c r="B53" s="1099"/>
      <c r="C53" s="1091" t="s">
        <v>157</v>
      </c>
      <c r="D53" s="1091"/>
      <c r="E53" s="1091"/>
      <c r="F53" s="1091"/>
      <c r="G53" s="586">
        <f>G49+G51+G52+G50</f>
        <v>12681.65</v>
      </c>
      <c r="H53" s="586">
        <f>H49+H51+H52+H50</f>
        <v>11640.93</v>
      </c>
      <c r="I53" s="586">
        <f>I49+I51+I52+I50</f>
        <v>11640.93</v>
      </c>
      <c r="J53" s="586"/>
      <c r="K53" s="939">
        <f t="shared" si="5"/>
        <v>91.793496903005533</v>
      </c>
    </row>
    <row r="54" spans="1:11" s="931" customFormat="1" ht="22.8">
      <c r="A54" s="1089">
        <v>14</v>
      </c>
      <c r="B54" s="1099" t="s">
        <v>170</v>
      </c>
      <c r="C54" s="835" t="s">
        <v>381</v>
      </c>
      <c r="D54" s="389" t="s">
        <v>154</v>
      </c>
      <c r="E54" s="389" t="s">
        <v>155</v>
      </c>
      <c r="F54" s="389" t="s">
        <v>156</v>
      </c>
      <c r="G54" s="712">
        <v>9425.15</v>
      </c>
      <c r="H54" s="598">
        <f>I54+J54</f>
        <v>9420.7999999999993</v>
      </c>
      <c r="I54" s="598">
        <v>9420.7999999999993</v>
      </c>
      <c r="J54" s="598"/>
      <c r="K54" s="937">
        <f t="shared" si="5"/>
        <v>99.953846888378422</v>
      </c>
    </row>
    <row r="55" spans="1:11" s="931" customFormat="1" ht="22.8">
      <c r="A55" s="1089"/>
      <c r="B55" s="1099"/>
      <c r="C55" s="835" t="s">
        <v>333</v>
      </c>
      <c r="D55" s="389" t="s">
        <v>154</v>
      </c>
      <c r="E55" s="389" t="s">
        <v>155</v>
      </c>
      <c r="F55" s="389" t="s">
        <v>156</v>
      </c>
      <c r="G55" s="712">
        <v>1700</v>
      </c>
      <c r="H55" s="598">
        <f>J55+I55</f>
        <v>952.02</v>
      </c>
      <c r="I55" s="598">
        <f>730.62+221.4</f>
        <v>952.02</v>
      </c>
      <c r="J55" s="838"/>
      <c r="K55" s="937">
        <f t="shared" si="5"/>
        <v>56.001176470588234</v>
      </c>
    </row>
    <row r="56" spans="1:11" s="931" customFormat="1" ht="13.8" customHeight="1">
      <c r="A56" s="1089"/>
      <c r="B56" s="1099"/>
      <c r="C56" s="1091" t="s">
        <v>157</v>
      </c>
      <c r="D56" s="1091"/>
      <c r="E56" s="1091"/>
      <c r="F56" s="1091"/>
      <c r="G56" s="586">
        <f>G54+G55</f>
        <v>11125.15</v>
      </c>
      <c r="H56" s="586">
        <f>H54+H55</f>
        <v>10372.82</v>
      </c>
      <c r="I56" s="586">
        <f>I54+I55</f>
        <v>10372.82</v>
      </c>
      <c r="J56" s="586"/>
      <c r="K56" s="939">
        <f t="shared" si="5"/>
        <v>93.237574324840566</v>
      </c>
    </row>
    <row r="57" spans="1:11" s="931" customFormat="1" ht="13.8" customHeight="1">
      <c r="A57" s="1089">
        <v>15</v>
      </c>
      <c r="B57" s="1125" t="s">
        <v>173</v>
      </c>
      <c r="C57" s="1092" t="s">
        <v>334</v>
      </c>
      <c r="D57" s="1092"/>
      <c r="E57" s="1092"/>
      <c r="F57" s="1092"/>
      <c r="G57" s="1092"/>
      <c r="H57" s="1092"/>
      <c r="I57" s="1092"/>
      <c r="J57" s="1092"/>
      <c r="K57" s="1092"/>
    </row>
    <row r="58" spans="1:11" s="931" customFormat="1" ht="22.8">
      <c r="A58" s="1089"/>
      <c r="B58" s="1126"/>
      <c r="C58" s="835" t="s">
        <v>335</v>
      </c>
      <c r="D58" s="490">
        <v>900</v>
      </c>
      <c r="E58" s="490">
        <v>90095</v>
      </c>
      <c r="F58" s="490">
        <v>4270</v>
      </c>
      <c r="G58" s="587">
        <v>10651.27</v>
      </c>
      <c r="H58" s="598">
        <f>I58+J58</f>
        <v>10650</v>
      </c>
      <c r="I58" s="940">
        <v>10650</v>
      </c>
      <c r="J58" s="940"/>
      <c r="K58" s="937">
        <f t="shared" ref="K58:K68" si="6">H58/G58*100</f>
        <v>99.988076539229581</v>
      </c>
    </row>
    <row r="59" spans="1:11" s="931" customFormat="1" ht="13.8" customHeight="1">
      <c r="A59" s="1089"/>
      <c r="B59" s="1126"/>
      <c r="C59" s="835" t="s">
        <v>336</v>
      </c>
      <c r="D59" s="490">
        <v>900</v>
      </c>
      <c r="E59" s="490">
        <v>90095</v>
      </c>
      <c r="F59" s="490">
        <v>4210</v>
      </c>
      <c r="G59" s="587">
        <v>2000</v>
      </c>
      <c r="H59" s="598">
        <f>I59+J59</f>
        <v>1998</v>
      </c>
      <c r="I59" s="940">
        <v>1998</v>
      </c>
      <c r="J59" s="941"/>
      <c r="K59" s="937">
        <f t="shared" si="6"/>
        <v>99.9</v>
      </c>
    </row>
    <row r="60" spans="1:11" s="931" customFormat="1" ht="13.8" customHeight="1">
      <c r="A60" s="1089"/>
      <c r="B60" s="1126"/>
      <c r="C60" s="835" t="s">
        <v>337</v>
      </c>
      <c r="D60" s="490">
        <v>900</v>
      </c>
      <c r="E60" s="490">
        <v>90095</v>
      </c>
      <c r="F60" s="490">
        <v>4210</v>
      </c>
      <c r="G60" s="587">
        <v>1000</v>
      </c>
      <c r="H60" s="598">
        <f>I60+J60</f>
        <v>999.92</v>
      </c>
      <c r="I60" s="598">
        <v>999.92</v>
      </c>
      <c r="J60" s="838"/>
      <c r="K60" s="937">
        <f t="shared" si="6"/>
        <v>99.99199999999999</v>
      </c>
    </row>
    <row r="61" spans="1:11" s="931" customFormat="1" ht="13.8" customHeight="1">
      <c r="A61" s="1089"/>
      <c r="B61" s="1127"/>
      <c r="C61" s="1091" t="s">
        <v>157</v>
      </c>
      <c r="D61" s="1091"/>
      <c r="E61" s="1091"/>
      <c r="F61" s="1091"/>
      <c r="G61" s="839">
        <f>G58+G59+G60</f>
        <v>13651.27</v>
      </c>
      <c r="H61" s="839">
        <f>H58+H59+H60</f>
        <v>13647.92</v>
      </c>
      <c r="I61" s="839">
        <f>I58+I59+I60</f>
        <v>13647.92</v>
      </c>
      <c r="J61" s="839"/>
      <c r="K61" s="939">
        <f t="shared" si="6"/>
        <v>99.975460158651913</v>
      </c>
    </row>
    <row r="62" spans="1:11" s="931" customFormat="1" ht="22.8">
      <c r="A62" s="1089">
        <v>16</v>
      </c>
      <c r="B62" s="1090" t="s">
        <v>172</v>
      </c>
      <c r="C62" s="831" t="s">
        <v>384</v>
      </c>
      <c r="D62" s="490">
        <v>600</v>
      </c>
      <c r="E62" s="490">
        <v>60016</v>
      </c>
      <c r="F62" s="490">
        <v>4300</v>
      </c>
      <c r="G62" s="587">
        <v>13855.4</v>
      </c>
      <c r="H62" s="598">
        <f>I62+J62</f>
        <v>6594.56</v>
      </c>
      <c r="I62" s="598">
        <f>6594.56</f>
        <v>6594.56</v>
      </c>
      <c r="J62" s="598"/>
      <c r="K62" s="937">
        <f t="shared" si="6"/>
        <v>47.595594497452261</v>
      </c>
    </row>
    <row r="63" spans="1:11" s="931" customFormat="1" ht="13.8" customHeight="1">
      <c r="A63" s="1089"/>
      <c r="B63" s="1090"/>
      <c r="C63" s="1091" t="s">
        <v>157</v>
      </c>
      <c r="D63" s="1091"/>
      <c r="E63" s="1091"/>
      <c r="F63" s="1091"/>
      <c r="G63" s="839">
        <f>G62</f>
        <v>13855.4</v>
      </c>
      <c r="H63" s="839">
        <f>H62</f>
        <v>6594.56</v>
      </c>
      <c r="I63" s="839">
        <f>I62</f>
        <v>6594.56</v>
      </c>
      <c r="J63" s="839"/>
      <c r="K63" s="939">
        <f t="shared" si="6"/>
        <v>47.595594497452261</v>
      </c>
    </row>
    <row r="64" spans="1:11" s="931" customFormat="1" ht="22.8">
      <c r="A64" s="1089">
        <v>17</v>
      </c>
      <c r="B64" s="1099" t="s">
        <v>342</v>
      </c>
      <c r="C64" s="831" t="s">
        <v>318</v>
      </c>
      <c r="D64" s="490">
        <v>600</v>
      </c>
      <c r="E64" s="490">
        <v>60016</v>
      </c>
      <c r="F64" s="390">
        <v>4300</v>
      </c>
      <c r="G64" s="587">
        <v>11125.15</v>
      </c>
      <c r="H64" s="598">
        <f>I64+J64</f>
        <v>11069.44</v>
      </c>
      <c r="I64" s="598">
        <f>11069.44</f>
        <v>11069.44</v>
      </c>
      <c r="J64" s="598"/>
      <c r="K64" s="937">
        <f t="shared" si="6"/>
        <v>99.499242706839922</v>
      </c>
    </row>
    <row r="65" spans="1:11" s="931" customFormat="1" ht="13.8" customHeight="1">
      <c r="A65" s="1089"/>
      <c r="B65" s="1099"/>
      <c r="C65" s="1091" t="s">
        <v>157</v>
      </c>
      <c r="D65" s="1091"/>
      <c r="E65" s="1091"/>
      <c r="F65" s="1091"/>
      <c r="G65" s="839">
        <f>G64</f>
        <v>11125.15</v>
      </c>
      <c r="H65" s="839">
        <f>H64</f>
        <v>11069.44</v>
      </c>
      <c r="I65" s="839">
        <f>I64</f>
        <v>11069.44</v>
      </c>
      <c r="J65" s="839"/>
      <c r="K65" s="939">
        <f t="shared" si="6"/>
        <v>99.499242706839922</v>
      </c>
    </row>
    <row r="66" spans="1:11" s="931" customFormat="1" ht="13.8" customHeight="1">
      <c r="A66" s="1089">
        <v>18</v>
      </c>
      <c r="B66" s="1090" t="s">
        <v>174</v>
      </c>
      <c r="C66" s="1092" t="s">
        <v>171</v>
      </c>
      <c r="D66" s="1092"/>
      <c r="E66" s="1092"/>
      <c r="F66" s="1092"/>
      <c r="G66" s="1092"/>
      <c r="H66" s="1092"/>
      <c r="I66" s="1092"/>
      <c r="J66" s="1092"/>
      <c r="K66" s="1092"/>
    </row>
    <row r="67" spans="1:11" s="931" customFormat="1" ht="13.8" customHeight="1">
      <c r="A67" s="1089"/>
      <c r="B67" s="1090"/>
      <c r="C67" s="1123" t="s">
        <v>338</v>
      </c>
      <c r="D67" s="389" t="s">
        <v>152</v>
      </c>
      <c r="E67" s="389" t="s">
        <v>153</v>
      </c>
      <c r="F67" s="389" t="s">
        <v>160</v>
      </c>
      <c r="G67" s="587">
        <v>1088.21</v>
      </c>
      <c r="H67" s="942">
        <f>I67+J67</f>
        <v>867.15</v>
      </c>
      <c r="I67" s="587">
        <v>867.15</v>
      </c>
      <c r="J67" s="943"/>
      <c r="K67" s="937">
        <f t="shared" si="6"/>
        <v>79.685906212955217</v>
      </c>
    </row>
    <row r="68" spans="1:11" s="931" customFormat="1" ht="13.8" customHeight="1">
      <c r="A68" s="1089"/>
      <c r="B68" s="1090"/>
      <c r="C68" s="1124"/>
      <c r="D68" s="389" t="s">
        <v>152</v>
      </c>
      <c r="E68" s="389" t="s">
        <v>153</v>
      </c>
      <c r="F68" s="389" t="s">
        <v>156</v>
      </c>
      <c r="G68" s="587">
        <v>3365</v>
      </c>
      <c r="H68" s="942">
        <f>I68+J68</f>
        <v>3364.05</v>
      </c>
      <c r="I68" s="598">
        <v>3364.05</v>
      </c>
      <c r="J68" s="838"/>
      <c r="K68" s="937">
        <f t="shared" si="6"/>
        <v>99.971768202080241</v>
      </c>
    </row>
    <row r="69" spans="1:11" s="931" customFormat="1" ht="13.8" customHeight="1">
      <c r="A69" s="1089"/>
      <c r="B69" s="1090"/>
      <c r="C69" s="1092" t="s">
        <v>339</v>
      </c>
      <c r="D69" s="1092"/>
      <c r="E69" s="1092"/>
      <c r="F69" s="1092"/>
      <c r="G69" s="1092"/>
      <c r="H69" s="1092"/>
      <c r="I69" s="1092"/>
      <c r="J69" s="1092"/>
      <c r="K69" s="1092"/>
    </row>
    <row r="70" spans="1:11" s="931" customFormat="1" ht="13.8" customHeight="1">
      <c r="A70" s="1089"/>
      <c r="B70" s="1090"/>
      <c r="C70" s="593" t="s">
        <v>340</v>
      </c>
      <c r="D70" s="490">
        <v>900</v>
      </c>
      <c r="E70" s="490">
        <v>90095</v>
      </c>
      <c r="F70" s="390">
        <v>4210</v>
      </c>
      <c r="G70" s="587">
        <v>8000</v>
      </c>
      <c r="H70" s="598">
        <f>I70+J70</f>
        <v>7887</v>
      </c>
      <c r="I70" s="598">
        <v>7887</v>
      </c>
      <c r="J70" s="598"/>
      <c r="K70" s="937">
        <f t="shared" ref="K70:K81" si="7">H70/G70*100</f>
        <v>98.587499999999991</v>
      </c>
    </row>
    <row r="71" spans="1:11" s="931" customFormat="1" ht="13.8" customHeight="1">
      <c r="A71" s="1089"/>
      <c r="B71" s="1090"/>
      <c r="C71" s="593" t="s">
        <v>341</v>
      </c>
      <c r="D71" s="490">
        <v>900</v>
      </c>
      <c r="E71" s="490">
        <v>90095</v>
      </c>
      <c r="F71" s="390">
        <v>4210</v>
      </c>
      <c r="G71" s="587">
        <v>5000</v>
      </c>
      <c r="H71" s="598">
        <f>J71+I71</f>
        <v>4632.8</v>
      </c>
      <c r="I71" s="598">
        <v>4632.8</v>
      </c>
      <c r="J71" s="838"/>
      <c r="K71" s="937">
        <f t="shared" si="7"/>
        <v>92.656000000000006</v>
      </c>
    </row>
    <row r="72" spans="1:11" s="931" customFormat="1" ht="13.8" customHeight="1">
      <c r="A72" s="1089"/>
      <c r="B72" s="1090"/>
      <c r="C72" s="1091" t="s">
        <v>157</v>
      </c>
      <c r="D72" s="1091"/>
      <c r="E72" s="1091"/>
      <c r="F72" s="1091"/>
      <c r="G72" s="839">
        <f>G68+G71+G70+G67</f>
        <v>17453.21</v>
      </c>
      <c r="H72" s="839">
        <f>H68+H71+H70+H67</f>
        <v>16751</v>
      </c>
      <c r="I72" s="839">
        <f>I68+I71+I70+I67</f>
        <v>16751</v>
      </c>
      <c r="J72" s="839"/>
      <c r="K72" s="939">
        <f t="shared" si="7"/>
        <v>95.976614044064107</v>
      </c>
    </row>
    <row r="73" spans="1:11" s="931" customFormat="1" ht="13.8" customHeight="1">
      <c r="A73" s="1089">
        <v>19</v>
      </c>
      <c r="B73" s="1115" t="s">
        <v>343</v>
      </c>
      <c r="C73" s="831" t="s">
        <v>344</v>
      </c>
      <c r="D73" s="490">
        <v>900</v>
      </c>
      <c r="E73" s="490">
        <v>90095</v>
      </c>
      <c r="F73" s="390">
        <v>4210</v>
      </c>
      <c r="G73" s="587">
        <v>722.48</v>
      </c>
      <c r="H73" s="838"/>
      <c r="I73" s="838"/>
      <c r="J73" s="838"/>
      <c r="K73" s="939">
        <f t="shared" si="7"/>
        <v>0</v>
      </c>
    </row>
    <row r="74" spans="1:11" s="931" customFormat="1" ht="22.8">
      <c r="A74" s="1089"/>
      <c r="B74" s="1115"/>
      <c r="C74" s="835" t="s">
        <v>381</v>
      </c>
      <c r="D74" s="490">
        <v>600</v>
      </c>
      <c r="E74" s="490">
        <v>60016</v>
      </c>
      <c r="F74" s="390">
        <v>4300</v>
      </c>
      <c r="G74" s="587">
        <v>7800</v>
      </c>
      <c r="H74" s="598">
        <f>I74+J74</f>
        <v>7774.46</v>
      </c>
      <c r="I74" s="598">
        <f>7774.46</f>
        <v>7774.46</v>
      </c>
      <c r="J74" s="598"/>
      <c r="K74" s="937">
        <f t="shared" si="7"/>
        <v>99.672564102564095</v>
      </c>
    </row>
    <row r="75" spans="1:11" s="931" customFormat="1" ht="13.8" customHeight="1">
      <c r="A75" s="1089"/>
      <c r="B75" s="1115"/>
      <c r="C75" s="1091" t="s">
        <v>157</v>
      </c>
      <c r="D75" s="1091"/>
      <c r="E75" s="1091"/>
      <c r="F75" s="1091"/>
      <c r="G75" s="839">
        <f>G73+G74</f>
        <v>8522.48</v>
      </c>
      <c r="H75" s="839">
        <f>H73+H74</f>
        <v>7774.46</v>
      </c>
      <c r="I75" s="839">
        <f>I73+I74</f>
        <v>7774.46</v>
      </c>
      <c r="J75" s="839"/>
      <c r="K75" s="939">
        <f t="shared" si="7"/>
        <v>91.222977349316167</v>
      </c>
    </row>
    <row r="76" spans="1:11" s="931" customFormat="1" ht="22.8">
      <c r="A76" s="1089">
        <v>20</v>
      </c>
      <c r="B76" s="1099" t="s">
        <v>268</v>
      </c>
      <c r="C76" s="835" t="s">
        <v>318</v>
      </c>
      <c r="D76" s="389" t="s">
        <v>154</v>
      </c>
      <c r="E76" s="389" t="s">
        <v>155</v>
      </c>
      <c r="F76" s="390">
        <v>4300</v>
      </c>
      <c r="G76" s="587">
        <v>10844.47</v>
      </c>
      <c r="H76" s="598">
        <f>I76+J76</f>
        <v>1835.4</v>
      </c>
      <c r="I76" s="598">
        <f>1835.4</f>
        <v>1835.4</v>
      </c>
      <c r="J76" s="598"/>
      <c r="K76" s="937">
        <f t="shared" si="7"/>
        <v>16.924755197810498</v>
      </c>
    </row>
    <row r="77" spans="1:11" s="931" customFormat="1" ht="13.8" customHeight="1">
      <c r="A77" s="1089"/>
      <c r="B77" s="1099"/>
      <c r="C77" s="1091" t="s">
        <v>157</v>
      </c>
      <c r="D77" s="1091"/>
      <c r="E77" s="1091"/>
      <c r="F77" s="1091"/>
      <c r="G77" s="839">
        <f>G76</f>
        <v>10844.47</v>
      </c>
      <c r="H77" s="839">
        <f>H76</f>
        <v>1835.4</v>
      </c>
      <c r="I77" s="839">
        <f>I76</f>
        <v>1835.4</v>
      </c>
      <c r="J77" s="839"/>
      <c r="K77" s="939">
        <f t="shared" si="7"/>
        <v>16.924755197810498</v>
      </c>
    </row>
    <row r="78" spans="1:11" s="931" customFormat="1" ht="22.8">
      <c r="A78" s="1089">
        <v>21</v>
      </c>
      <c r="B78" s="1099" t="s">
        <v>175</v>
      </c>
      <c r="C78" s="831" t="s">
        <v>318</v>
      </c>
      <c r="D78" s="389" t="s">
        <v>154</v>
      </c>
      <c r="E78" s="389" t="s">
        <v>155</v>
      </c>
      <c r="F78" s="389" t="s">
        <v>156</v>
      </c>
      <c r="G78" s="587">
        <v>6812.88</v>
      </c>
      <c r="H78" s="598">
        <f>I78+J78</f>
        <v>6771.2</v>
      </c>
      <c r="I78" s="598">
        <f>6771.2</f>
        <v>6771.2</v>
      </c>
      <c r="J78" s="598"/>
      <c r="K78" s="937">
        <f t="shared" si="7"/>
        <v>99.388217611347912</v>
      </c>
    </row>
    <row r="79" spans="1:11" s="932" customFormat="1" ht="13.8" customHeight="1">
      <c r="A79" s="1089"/>
      <c r="B79" s="1099"/>
      <c r="C79" s="1088" t="s">
        <v>157</v>
      </c>
      <c r="D79" s="1088"/>
      <c r="E79" s="1088"/>
      <c r="F79" s="1088"/>
      <c r="G79" s="839">
        <f>G78</f>
        <v>6812.88</v>
      </c>
      <c r="H79" s="839">
        <f>H78</f>
        <v>6771.2</v>
      </c>
      <c r="I79" s="839">
        <f>I78</f>
        <v>6771.2</v>
      </c>
      <c r="J79" s="839"/>
      <c r="K79" s="939">
        <f t="shared" si="7"/>
        <v>99.388217611347912</v>
      </c>
    </row>
    <row r="80" spans="1:11" s="931" customFormat="1" ht="22.8">
      <c r="A80" s="1089">
        <v>22</v>
      </c>
      <c r="B80" s="1090" t="s">
        <v>176</v>
      </c>
      <c r="C80" s="831" t="s">
        <v>318</v>
      </c>
      <c r="D80" s="389" t="s">
        <v>154</v>
      </c>
      <c r="E80" s="389" t="s">
        <v>155</v>
      </c>
      <c r="F80" s="389" t="s">
        <v>156</v>
      </c>
      <c r="G80" s="712">
        <v>6404.61</v>
      </c>
      <c r="H80" s="598">
        <f>I80+J80</f>
        <v>6359.04</v>
      </c>
      <c r="I80" s="598">
        <f>6359.04</f>
        <v>6359.04</v>
      </c>
      <c r="J80" s="598"/>
      <c r="K80" s="937">
        <f t="shared" si="7"/>
        <v>99.2884812658382</v>
      </c>
    </row>
    <row r="81" spans="1:11" s="931" customFormat="1" ht="13.8" customHeight="1">
      <c r="A81" s="1089"/>
      <c r="B81" s="1090"/>
      <c r="C81" s="1091" t="s">
        <v>157</v>
      </c>
      <c r="D81" s="1091"/>
      <c r="E81" s="1091"/>
      <c r="F81" s="1091"/>
      <c r="G81" s="586">
        <f>G80</f>
        <v>6404.61</v>
      </c>
      <c r="H81" s="586">
        <f>H80</f>
        <v>6359.04</v>
      </c>
      <c r="I81" s="586">
        <f>I80</f>
        <v>6359.04</v>
      </c>
      <c r="J81" s="586"/>
      <c r="K81" s="939">
        <f t="shared" si="7"/>
        <v>99.2884812658382</v>
      </c>
    </row>
    <row r="82" spans="1:11" s="952" customFormat="1" ht="13.8" customHeight="1">
      <c r="A82" s="1106" t="s">
        <v>380</v>
      </c>
      <c r="B82" s="1106"/>
      <c r="C82" s="1106"/>
      <c r="D82" s="1106"/>
      <c r="E82" s="1106"/>
      <c r="F82" s="1106"/>
      <c r="G82" s="588">
        <f>G16+G18+G20+G23+G26+G33+G35+G38+G40+G42+G45+G47+G53+G56+G61+G63+G65+G72+G75+G77+G79+G81</f>
        <v>248656.95999999996</v>
      </c>
      <c r="H82" s="588">
        <f>H16+H18+H20+H23+H26+H33+H35+H38+H40+H42+H45+H47+H53+H56+H61+H63+H65+H72+H75+H77+H79+H81</f>
        <v>193917.57</v>
      </c>
      <c r="I82" s="588">
        <f>I16+I18+I20+I23+I26+I33+I35+I38+I40+I42+I45+I47+I53+I56+I61+I63+I65+I72+I75+I77+I79+I81</f>
        <v>155089.35</v>
      </c>
      <c r="J82" s="588">
        <f>J16+J18+J20+J23+J26+J33+J35+J38+J40+J42+J45+J47+J53+J56+J61+J63+J65+J72+J75+J77+J79+J81</f>
        <v>38828.22</v>
      </c>
      <c r="K82" s="944">
        <f>H82/G82*100</f>
        <v>77.985981168594691</v>
      </c>
    </row>
    <row r="83" spans="1:11" ht="13.8" customHeight="1">
      <c r="A83" s="945"/>
      <c r="B83" s="954"/>
      <c r="C83" s="946"/>
      <c r="D83" s="946"/>
      <c r="E83" s="946"/>
      <c r="F83" s="946"/>
      <c r="G83" s="958" t="s">
        <v>150</v>
      </c>
      <c r="H83" s="946"/>
      <c r="I83" s="946"/>
      <c r="J83" s="946"/>
      <c r="K83" s="947"/>
    </row>
    <row r="84" spans="1:11" ht="13.8" customHeight="1">
      <c r="A84" s="945"/>
      <c r="B84" s="955"/>
      <c r="C84" s="1111" t="s">
        <v>303</v>
      </c>
      <c r="D84" s="1112" t="s">
        <v>9</v>
      </c>
      <c r="E84" s="1112" t="s">
        <v>10</v>
      </c>
      <c r="F84" s="1112" t="s">
        <v>11</v>
      </c>
      <c r="G84" s="1112" t="s">
        <v>86</v>
      </c>
      <c r="H84" s="1113" t="s">
        <v>6</v>
      </c>
      <c r="I84" s="1114" t="s">
        <v>269</v>
      </c>
      <c r="J84" s="1114"/>
      <c r="K84" s="1105" t="s">
        <v>265</v>
      </c>
    </row>
    <row r="85" spans="1:11" ht="13.8" customHeight="1">
      <c r="A85" s="953"/>
      <c r="B85" s="955"/>
      <c r="C85" s="1111"/>
      <c r="D85" s="1112"/>
      <c r="E85" s="1112"/>
      <c r="F85" s="1112"/>
      <c r="G85" s="1112"/>
      <c r="H85" s="1113"/>
      <c r="I85" s="927" t="s">
        <v>12</v>
      </c>
      <c r="J85" s="927" t="s">
        <v>13</v>
      </c>
      <c r="K85" s="1105"/>
    </row>
    <row r="86" spans="1:11" ht="13.8" customHeight="1">
      <c r="A86" s="945"/>
      <c r="B86" s="594"/>
      <c r="C86" s="596" t="s">
        <v>92</v>
      </c>
      <c r="D86" s="596">
        <v>600</v>
      </c>
      <c r="E86" s="596"/>
      <c r="F86" s="596"/>
      <c r="G86" s="710">
        <f>G87</f>
        <v>145089.34999999998</v>
      </c>
      <c r="H86" s="710">
        <f t="shared" ref="H86:I86" si="8">H87</f>
        <v>97045.099999999977</v>
      </c>
      <c r="I86" s="710">
        <f t="shared" si="8"/>
        <v>97045.099999999977</v>
      </c>
      <c r="J86" s="710"/>
      <c r="K86" s="933">
        <f>H86/G86*100</f>
        <v>66.886439287239213</v>
      </c>
    </row>
    <row r="87" spans="1:11" ht="13.8" customHeight="1">
      <c r="A87" s="945"/>
      <c r="B87" s="392"/>
      <c r="C87" s="597" t="s">
        <v>126</v>
      </c>
      <c r="D87" s="597"/>
      <c r="E87" s="597">
        <v>60016</v>
      </c>
      <c r="F87" s="597"/>
      <c r="G87" s="711">
        <f>G89+G88</f>
        <v>145089.34999999998</v>
      </c>
      <c r="H87" s="711">
        <f>H89+H88</f>
        <v>97045.099999999977</v>
      </c>
      <c r="I87" s="711">
        <f>I89</f>
        <v>97045.099999999977</v>
      </c>
      <c r="J87" s="711"/>
      <c r="K87" s="934">
        <f t="shared" ref="K87:K97" si="9">H87/G87*100</f>
        <v>66.886439287239213</v>
      </c>
    </row>
    <row r="88" spans="1:11" ht="13.8" customHeight="1">
      <c r="A88" s="945"/>
      <c r="B88" s="392"/>
      <c r="C88" s="597" t="s">
        <v>103</v>
      </c>
      <c r="D88" s="597"/>
      <c r="E88" s="597"/>
      <c r="F88" s="390">
        <v>4210</v>
      </c>
      <c r="G88" s="711">
        <f>G24</f>
        <v>3000</v>
      </c>
      <c r="H88" s="711"/>
      <c r="I88" s="711"/>
      <c r="J88" s="711"/>
      <c r="K88" s="934"/>
    </row>
    <row r="89" spans="1:11" ht="13.8" customHeight="1">
      <c r="A89" s="945"/>
      <c r="B89" s="392"/>
      <c r="C89" s="597" t="s">
        <v>104</v>
      </c>
      <c r="D89" s="597"/>
      <c r="E89" s="597"/>
      <c r="F89" s="390">
        <v>4300</v>
      </c>
      <c r="G89" s="712">
        <f>G17+G19+G25+G32+G34+G39+G41+G44+G46+G51+G54+G55+G62+G64+G74+G76+G78+G80</f>
        <v>142089.34999999998</v>
      </c>
      <c r="H89" s="712">
        <f>H17+H19+H25+H32+H34+H39+H41+H44+H46+H51+H54+H55+H62+H64+H74+H76+H78+H80</f>
        <v>97045.099999999977</v>
      </c>
      <c r="I89" s="712">
        <f>I17+I19+I25+I32+I34+I39+I41+I44+I46+I51+I54+I55+I62+I64+I74+I76+I78+I80</f>
        <v>97045.099999999977</v>
      </c>
      <c r="J89" s="712"/>
      <c r="K89" s="934">
        <f t="shared" si="9"/>
        <v>68.298644479688306</v>
      </c>
    </row>
    <row r="90" spans="1:11" ht="13.8" customHeight="1">
      <c r="A90" s="945"/>
      <c r="B90" s="594"/>
      <c r="C90" s="596" t="s">
        <v>73</v>
      </c>
      <c r="D90" s="596">
        <v>900</v>
      </c>
      <c r="E90" s="596"/>
      <c r="F90" s="596"/>
      <c r="G90" s="586">
        <f>G91</f>
        <v>103567.61</v>
      </c>
      <c r="H90" s="586">
        <f t="shared" ref="H90:J90" si="10">H91</f>
        <v>96872.47</v>
      </c>
      <c r="I90" s="586">
        <f t="shared" si="10"/>
        <v>58044.250000000007</v>
      </c>
      <c r="J90" s="586">
        <f t="shared" si="10"/>
        <v>38828.22</v>
      </c>
      <c r="K90" s="933">
        <f t="shared" si="9"/>
        <v>93.535488556702234</v>
      </c>
    </row>
    <row r="91" spans="1:11" ht="13.8" customHeight="1">
      <c r="A91" s="945"/>
      <c r="B91" s="392"/>
      <c r="C91" s="597" t="s">
        <v>378</v>
      </c>
      <c r="D91" s="597"/>
      <c r="E91" s="597">
        <v>90095</v>
      </c>
      <c r="F91" s="597"/>
      <c r="G91" s="712">
        <f>SUM(G92:G96)</f>
        <v>103567.61</v>
      </c>
      <c r="H91" s="712">
        <f>SUM(H92:H96)</f>
        <v>96872.47</v>
      </c>
      <c r="I91" s="712">
        <f t="shared" ref="I91:J91" si="11">SUM(I92:I96)</f>
        <v>58044.250000000007</v>
      </c>
      <c r="J91" s="712">
        <f t="shared" si="11"/>
        <v>38828.22</v>
      </c>
      <c r="K91" s="934">
        <f t="shared" si="9"/>
        <v>93.535488556702234</v>
      </c>
    </row>
    <row r="92" spans="1:11" ht="13.8" customHeight="1">
      <c r="A92" s="945"/>
      <c r="B92" s="392"/>
      <c r="C92" s="597" t="s">
        <v>103</v>
      </c>
      <c r="D92" s="597"/>
      <c r="E92" s="597"/>
      <c r="F92" s="957">
        <v>4210</v>
      </c>
      <c r="G92" s="712">
        <f>G12+G14+G15+G28+G29+G30+G43+G59+G60+G73+G67+G49++G70+G71</f>
        <v>46020.34</v>
      </c>
      <c r="H92" s="712">
        <f>H12+H14+H15+H28+H29+H30+H43+H59+H60+H73+H67+H49++H70+H71</f>
        <v>39680.200000000004</v>
      </c>
      <c r="I92" s="712">
        <f>I12+I14+I15+I28+I29+I30+I43+I59+I60+I73+I67+I49++I70+I71</f>
        <v>39680.200000000004</v>
      </c>
      <c r="J92" s="712"/>
      <c r="K92" s="934">
        <f t="shared" si="9"/>
        <v>86.223178707501958</v>
      </c>
    </row>
    <row r="93" spans="1:11" ht="13.8" customHeight="1">
      <c r="A93" s="945"/>
      <c r="B93" s="392"/>
      <c r="C93" s="597" t="s">
        <v>195</v>
      </c>
      <c r="D93" s="597"/>
      <c r="E93" s="597"/>
      <c r="F93" s="957">
        <v>4270</v>
      </c>
      <c r="G93" s="712">
        <f>G58+G50</f>
        <v>13351.27</v>
      </c>
      <c r="H93" s="712">
        <f>H58+H50</f>
        <v>13000</v>
      </c>
      <c r="I93" s="712">
        <f>I58+I50</f>
        <v>13000</v>
      </c>
      <c r="J93" s="712"/>
      <c r="K93" s="934">
        <f t="shared" si="9"/>
        <v>97.369014333467902</v>
      </c>
    </row>
    <row r="94" spans="1:11" ht="13.8" customHeight="1">
      <c r="A94" s="945"/>
      <c r="B94" s="392"/>
      <c r="C94" s="597" t="s">
        <v>104</v>
      </c>
      <c r="D94" s="597"/>
      <c r="E94" s="597"/>
      <c r="F94" s="957">
        <v>4300</v>
      </c>
      <c r="G94" s="712">
        <f>G52+G68</f>
        <v>5365</v>
      </c>
      <c r="H94" s="712">
        <f t="shared" ref="H94:I94" si="12">H52+H68</f>
        <v>5364.05</v>
      </c>
      <c r="I94" s="712">
        <f t="shared" si="12"/>
        <v>5364.05</v>
      </c>
      <c r="J94" s="712"/>
      <c r="K94" s="934">
        <f t="shared" si="9"/>
        <v>99.982292637465051</v>
      </c>
    </row>
    <row r="95" spans="1:11" ht="13.8" customHeight="1">
      <c r="A95" s="945"/>
      <c r="B95" s="392"/>
      <c r="C95" s="597" t="s">
        <v>379</v>
      </c>
      <c r="D95" s="597"/>
      <c r="E95" s="597"/>
      <c r="F95" s="957">
        <v>6050</v>
      </c>
      <c r="G95" s="712">
        <f>G21+G22</f>
        <v>9671</v>
      </c>
      <c r="H95" s="712">
        <f t="shared" ref="H95:J95" si="13">H21</f>
        <v>9670.7199999999993</v>
      </c>
      <c r="I95" s="712"/>
      <c r="J95" s="712">
        <f t="shared" si="13"/>
        <v>9670.7199999999993</v>
      </c>
      <c r="K95" s="934">
        <f t="shared" si="9"/>
        <v>99.997104746148267</v>
      </c>
    </row>
    <row r="96" spans="1:11" ht="13.8" customHeight="1">
      <c r="A96" s="945"/>
      <c r="B96" s="595"/>
      <c r="C96" s="597" t="s">
        <v>203</v>
      </c>
      <c r="D96" s="597"/>
      <c r="E96" s="597"/>
      <c r="F96" s="957">
        <v>6060</v>
      </c>
      <c r="G96" s="712">
        <f>G11+G31+G37</f>
        <v>29160</v>
      </c>
      <c r="H96" s="712">
        <f>H11+H31+H37</f>
        <v>29157.5</v>
      </c>
      <c r="I96" s="712"/>
      <c r="J96" s="712">
        <f t="shared" ref="J96" si="14">J11+J31+J37+J70+J71</f>
        <v>29157.5</v>
      </c>
      <c r="K96" s="934">
        <f t="shared" si="9"/>
        <v>99.991426611796982</v>
      </c>
    </row>
    <row r="97" spans="1:11" ht="13.8" customHeight="1">
      <c r="A97" s="945"/>
      <c r="B97" s="595"/>
      <c r="C97" s="1116" t="s">
        <v>380</v>
      </c>
      <c r="D97" s="1117"/>
      <c r="E97" s="1117"/>
      <c r="F97" s="1118"/>
      <c r="G97" s="588">
        <f>G86+G90</f>
        <v>248656.95999999996</v>
      </c>
      <c r="H97" s="588">
        <f>H86+H90</f>
        <v>193917.56999999998</v>
      </c>
      <c r="I97" s="588">
        <f>I86+I90</f>
        <v>155089.34999999998</v>
      </c>
      <c r="J97" s="588">
        <f>J86+J90</f>
        <v>38828.22</v>
      </c>
      <c r="K97" s="935">
        <f t="shared" si="9"/>
        <v>77.985981168594677</v>
      </c>
    </row>
    <row r="98" spans="1:11" ht="13.8" customHeight="1">
      <c r="A98" s="948"/>
      <c r="B98" s="595"/>
      <c r="C98" s="949"/>
      <c r="D98" s="949"/>
      <c r="E98" s="949"/>
      <c r="F98" s="949"/>
      <c r="G98" s="949"/>
      <c r="H98" s="950"/>
      <c r="I98" s="949"/>
      <c r="J98" s="949"/>
      <c r="K98" s="951"/>
    </row>
  </sheetData>
  <mergeCells count="103">
    <mergeCell ref="C97:F97"/>
    <mergeCell ref="H7:H8"/>
    <mergeCell ref="I7:J7"/>
    <mergeCell ref="K7:K8"/>
    <mergeCell ref="F84:F85"/>
    <mergeCell ref="E84:E85"/>
    <mergeCell ref="D84:D85"/>
    <mergeCell ref="A7:A8"/>
    <mergeCell ref="B7:B8"/>
    <mergeCell ref="C7:C8"/>
    <mergeCell ref="D7:D8"/>
    <mergeCell ref="E7:E8"/>
    <mergeCell ref="F7:F8"/>
    <mergeCell ref="A80:A81"/>
    <mergeCell ref="B80:B81"/>
    <mergeCell ref="B66:B72"/>
    <mergeCell ref="C66:K66"/>
    <mergeCell ref="C67:C68"/>
    <mergeCell ref="C69:K69"/>
    <mergeCell ref="C72:F72"/>
    <mergeCell ref="A57:A61"/>
    <mergeCell ref="B57:B61"/>
    <mergeCell ref="B62:B63"/>
    <mergeCell ref="C63:F63"/>
    <mergeCell ref="C2:G2"/>
    <mergeCell ref="C3:G3"/>
    <mergeCell ref="C4:G4"/>
    <mergeCell ref="G7:G8"/>
    <mergeCell ref="C84:C85"/>
    <mergeCell ref="G84:G85"/>
    <mergeCell ref="H84:H85"/>
    <mergeCell ref="I84:J84"/>
    <mergeCell ref="A73:A75"/>
    <mergeCell ref="B73:B75"/>
    <mergeCell ref="C75:F75"/>
    <mergeCell ref="A66:A72"/>
    <mergeCell ref="A64:A65"/>
    <mergeCell ref="B64:B65"/>
    <mergeCell ref="C65:F65"/>
    <mergeCell ref="A62:A63"/>
    <mergeCell ref="A43:A45"/>
    <mergeCell ref="B43:B45"/>
    <mergeCell ref="C45:F45"/>
    <mergeCell ref="A46:A47"/>
    <mergeCell ref="B46:B47"/>
    <mergeCell ref="C47:F47"/>
    <mergeCell ref="A39:A40"/>
    <mergeCell ref="K84:K85"/>
    <mergeCell ref="C81:F81"/>
    <mergeCell ref="A82:F82"/>
    <mergeCell ref="A76:A77"/>
    <mergeCell ref="B76:B77"/>
    <mergeCell ref="C77:F77"/>
    <mergeCell ref="A78:A79"/>
    <mergeCell ref="B78:B79"/>
    <mergeCell ref="C79:F79"/>
    <mergeCell ref="B19:B20"/>
    <mergeCell ref="A54:A56"/>
    <mergeCell ref="B54:B56"/>
    <mergeCell ref="C56:F56"/>
    <mergeCell ref="C57:K57"/>
    <mergeCell ref="C61:F61"/>
    <mergeCell ref="A34:A35"/>
    <mergeCell ref="B34:B35"/>
    <mergeCell ref="C35:F35"/>
    <mergeCell ref="A36:A38"/>
    <mergeCell ref="B36:B38"/>
    <mergeCell ref="C36:K36"/>
    <mergeCell ref="C38:F38"/>
    <mergeCell ref="B39:B40"/>
    <mergeCell ref="C40:F40"/>
    <mergeCell ref="A41:A42"/>
    <mergeCell ref="B41:B42"/>
    <mergeCell ref="C42:F42"/>
    <mergeCell ref="B48:B53"/>
    <mergeCell ref="C48:K48"/>
    <mergeCell ref="C49:C50"/>
    <mergeCell ref="C53:F53"/>
    <mergeCell ref="A48:A53"/>
    <mergeCell ref="C20:F20"/>
    <mergeCell ref="A24:A26"/>
    <mergeCell ref="B24:B26"/>
    <mergeCell ref="C26:F26"/>
    <mergeCell ref="A27:A33"/>
    <mergeCell ref="B27:B33"/>
    <mergeCell ref="C27:K27"/>
    <mergeCell ref="C33:F33"/>
    <mergeCell ref="A10:A16"/>
    <mergeCell ref="B10:B16"/>
    <mergeCell ref="C10:K10"/>
    <mergeCell ref="C13:K13"/>
    <mergeCell ref="C16:F16"/>
    <mergeCell ref="A21:A23"/>
    <mergeCell ref="B21:B23"/>
    <mergeCell ref="H21:H22"/>
    <mergeCell ref="I21:I22"/>
    <mergeCell ref="J21:J22"/>
    <mergeCell ref="K21:K22"/>
    <mergeCell ref="C23:F23"/>
    <mergeCell ref="A17:A18"/>
    <mergeCell ref="B17:B18"/>
    <mergeCell ref="C18:F18"/>
    <mergeCell ref="A19:A20"/>
  </mergeCells>
  <pageMargins left="0.78740157480314965" right="0.78740157480314965" top="0.98425196850393704" bottom="0.98425196850393704" header="0" footer="0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selection activeCell="B3" sqref="B3"/>
    </sheetView>
  </sheetViews>
  <sheetFormatPr defaultRowHeight="15"/>
  <cols>
    <col min="1" max="1" width="4.44140625" style="545" customWidth="1"/>
    <col min="2" max="3" width="6.88671875" style="545" customWidth="1"/>
    <col min="4" max="4" width="30.33203125" style="524" customWidth="1"/>
    <col min="5" max="5" width="10.6640625" style="546" customWidth="1"/>
    <col min="6" max="6" width="10.88671875" style="546" customWidth="1"/>
    <col min="7" max="7" width="10.5546875" style="546" customWidth="1"/>
    <col min="8" max="8" width="11.6640625" style="546" customWidth="1"/>
    <col min="9" max="9" width="6.109375" style="524" customWidth="1"/>
    <col min="10" max="10" width="8.88671875" style="524"/>
    <col min="11" max="11" width="14.33203125" style="524" bestFit="1" customWidth="1"/>
    <col min="12" max="256" width="8.88671875" style="524"/>
    <col min="257" max="257" width="4.44140625" style="524" customWidth="1"/>
    <col min="258" max="259" width="6.88671875" style="524" customWidth="1"/>
    <col min="260" max="260" width="33.5546875" style="524" customWidth="1"/>
    <col min="261" max="261" width="10.6640625" style="524" customWidth="1"/>
    <col min="262" max="262" width="10.88671875" style="524" customWidth="1"/>
    <col min="263" max="263" width="10.5546875" style="524" customWidth="1"/>
    <col min="264" max="264" width="11" style="524" customWidth="1"/>
    <col min="265" max="265" width="6.109375" style="524" customWidth="1"/>
    <col min="266" max="512" width="8.88671875" style="524"/>
    <col min="513" max="513" width="4.44140625" style="524" customWidth="1"/>
    <col min="514" max="515" width="6.88671875" style="524" customWidth="1"/>
    <col min="516" max="516" width="33.5546875" style="524" customWidth="1"/>
    <col min="517" max="517" width="10.6640625" style="524" customWidth="1"/>
    <col min="518" max="518" width="10.88671875" style="524" customWidth="1"/>
    <col min="519" max="519" width="10.5546875" style="524" customWidth="1"/>
    <col min="520" max="520" width="11" style="524" customWidth="1"/>
    <col min="521" max="521" width="6.109375" style="524" customWidth="1"/>
    <col min="522" max="768" width="8.88671875" style="524"/>
    <col min="769" max="769" width="4.44140625" style="524" customWidth="1"/>
    <col min="770" max="771" width="6.88671875" style="524" customWidth="1"/>
    <col min="772" max="772" width="33.5546875" style="524" customWidth="1"/>
    <col min="773" max="773" width="10.6640625" style="524" customWidth="1"/>
    <col min="774" max="774" width="10.88671875" style="524" customWidth="1"/>
    <col min="775" max="775" width="10.5546875" style="524" customWidth="1"/>
    <col min="776" max="776" width="11" style="524" customWidth="1"/>
    <col min="777" max="777" width="6.109375" style="524" customWidth="1"/>
    <col min="778" max="1024" width="8.88671875" style="524"/>
    <col min="1025" max="1025" width="4.44140625" style="524" customWidth="1"/>
    <col min="1026" max="1027" width="6.88671875" style="524" customWidth="1"/>
    <col min="1028" max="1028" width="33.5546875" style="524" customWidth="1"/>
    <col min="1029" max="1029" width="10.6640625" style="524" customWidth="1"/>
    <col min="1030" max="1030" width="10.88671875" style="524" customWidth="1"/>
    <col min="1031" max="1031" width="10.5546875" style="524" customWidth="1"/>
    <col min="1032" max="1032" width="11" style="524" customWidth="1"/>
    <col min="1033" max="1033" width="6.109375" style="524" customWidth="1"/>
    <col min="1034" max="1280" width="8.88671875" style="524"/>
    <col min="1281" max="1281" width="4.44140625" style="524" customWidth="1"/>
    <col min="1282" max="1283" width="6.88671875" style="524" customWidth="1"/>
    <col min="1284" max="1284" width="33.5546875" style="524" customWidth="1"/>
    <col min="1285" max="1285" width="10.6640625" style="524" customWidth="1"/>
    <col min="1286" max="1286" width="10.88671875" style="524" customWidth="1"/>
    <col min="1287" max="1287" width="10.5546875" style="524" customWidth="1"/>
    <col min="1288" max="1288" width="11" style="524" customWidth="1"/>
    <col min="1289" max="1289" width="6.109375" style="524" customWidth="1"/>
    <col min="1290" max="1536" width="8.88671875" style="524"/>
    <col min="1537" max="1537" width="4.44140625" style="524" customWidth="1"/>
    <col min="1538" max="1539" width="6.88671875" style="524" customWidth="1"/>
    <col min="1540" max="1540" width="33.5546875" style="524" customWidth="1"/>
    <col min="1541" max="1541" width="10.6640625" style="524" customWidth="1"/>
    <col min="1542" max="1542" width="10.88671875" style="524" customWidth="1"/>
    <col min="1543" max="1543" width="10.5546875" style="524" customWidth="1"/>
    <col min="1544" max="1544" width="11" style="524" customWidth="1"/>
    <col min="1545" max="1545" width="6.109375" style="524" customWidth="1"/>
    <col min="1546" max="1792" width="8.88671875" style="524"/>
    <col min="1793" max="1793" width="4.44140625" style="524" customWidth="1"/>
    <col min="1794" max="1795" width="6.88671875" style="524" customWidth="1"/>
    <col min="1796" max="1796" width="33.5546875" style="524" customWidth="1"/>
    <col min="1797" max="1797" width="10.6640625" style="524" customWidth="1"/>
    <col min="1798" max="1798" width="10.88671875" style="524" customWidth="1"/>
    <col min="1799" max="1799" width="10.5546875" style="524" customWidth="1"/>
    <col min="1800" max="1800" width="11" style="524" customWidth="1"/>
    <col min="1801" max="1801" width="6.109375" style="524" customWidth="1"/>
    <col min="1802" max="2048" width="8.88671875" style="524"/>
    <col min="2049" max="2049" width="4.44140625" style="524" customWidth="1"/>
    <col min="2050" max="2051" width="6.88671875" style="524" customWidth="1"/>
    <col min="2052" max="2052" width="33.5546875" style="524" customWidth="1"/>
    <col min="2053" max="2053" width="10.6640625" style="524" customWidth="1"/>
    <col min="2054" max="2054" width="10.88671875" style="524" customWidth="1"/>
    <col min="2055" max="2055" width="10.5546875" style="524" customWidth="1"/>
    <col min="2056" max="2056" width="11" style="524" customWidth="1"/>
    <col min="2057" max="2057" width="6.109375" style="524" customWidth="1"/>
    <col min="2058" max="2304" width="8.88671875" style="524"/>
    <col min="2305" max="2305" width="4.44140625" style="524" customWidth="1"/>
    <col min="2306" max="2307" width="6.88671875" style="524" customWidth="1"/>
    <col min="2308" max="2308" width="33.5546875" style="524" customWidth="1"/>
    <col min="2309" max="2309" width="10.6640625" style="524" customWidth="1"/>
    <col min="2310" max="2310" width="10.88671875" style="524" customWidth="1"/>
    <col min="2311" max="2311" width="10.5546875" style="524" customWidth="1"/>
    <col min="2312" max="2312" width="11" style="524" customWidth="1"/>
    <col min="2313" max="2313" width="6.109375" style="524" customWidth="1"/>
    <col min="2314" max="2560" width="8.88671875" style="524"/>
    <col min="2561" max="2561" width="4.44140625" style="524" customWidth="1"/>
    <col min="2562" max="2563" width="6.88671875" style="524" customWidth="1"/>
    <col min="2564" max="2564" width="33.5546875" style="524" customWidth="1"/>
    <col min="2565" max="2565" width="10.6640625" style="524" customWidth="1"/>
    <col min="2566" max="2566" width="10.88671875" style="524" customWidth="1"/>
    <col min="2567" max="2567" width="10.5546875" style="524" customWidth="1"/>
    <col min="2568" max="2568" width="11" style="524" customWidth="1"/>
    <col min="2569" max="2569" width="6.109375" style="524" customWidth="1"/>
    <col min="2570" max="2816" width="8.88671875" style="524"/>
    <col min="2817" max="2817" width="4.44140625" style="524" customWidth="1"/>
    <col min="2818" max="2819" width="6.88671875" style="524" customWidth="1"/>
    <col min="2820" max="2820" width="33.5546875" style="524" customWidth="1"/>
    <col min="2821" max="2821" width="10.6640625" style="524" customWidth="1"/>
    <col min="2822" max="2822" width="10.88671875" style="524" customWidth="1"/>
    <col min="2823" max="2823" width="10.5546875" style="524" customWidth="1"/>
    <col min="2824" max="2824" width="11" style="524" customWidth="1"/>
    <col min="2825" max="2825" width="6.109375" style="524" customWidth="1"/>
    <col min="2826" max="3072" width="8.88671875" style="524"/>
    <col min="3073" max="3073" width="4.44140625" style="524" customWidth="1"/>
    <col min="3074" max="3075" width="6.88671875" style="524" customWidth="1"/>
    <col min="3076" max="3076" width="33.5546875" style="524" customWidth="1"/>
    <col min="3077" max="3077" width="10.6640625" style="524" customWidth="1"/>
    <col min="3078" max="3078" width="10.88671875" style="524" customWidth="1"/>
    <col min="3079" max="3079" width="10.5546875" style="524" customWidth="1"/>
    <col min="3080" max="3080" width="11" style="524" customWidth="1"/>
    <col min="3081" max="3081" width="6.109375" style="524" customWidth="1"/>
    <col min="3082" max="3328" width="8.88671875" style="524"/>
    <col min="3329" max="3329" width="4.44140625" style="524" customWidth="1"/>
    <col min="3330" max="3331" width="6.88671875" style="524" customWidth="1"/>
    <col min="3332" max="3332" width="33.5546875" style="524" customWidth="1"/>
    <col min="3333" max="3333" width="10.6640625" style="524" customWidth="1"/>
    <col min="3334" max="3334" width="10.88671875" style="524" customWidth="1"/>
    <col min="3335" max="3335" width="10.5546875" style="524" customWidth="1"/>
    <col min="3336" max="3336" width="11" style="524" customWidth="1"/>
    <col min="3337" max="3337" width="6.109375" style="524" customWidth="1"/>
    <col min="3338" max="3584" width="8.88671875" style="524"/>
    <col min="3585" max="3585" width="4.44140625" style="524" customWidth="1"/>
    <col min="3586" max="3587" width="6.88671875" style="524" customWidth="1"/>
    <col min="3588" max="3588" width="33.5546875" style="524" customWidth="1"/>
    <col min="3589" max="3589" width="10.6640625" style="524" customWidth="1"/>
    <col min="3590" max="3590" width="10.88671875" style="524" customWidth="1"/>
    <col min="3591" max="3591" width="10.5546875" style="524" customWidth="1"/>
    <col min="3592" max="3592" width="11" style="524" customWidth="1"/>
    <col min="3593" max="3593" width="6.109375" style="524" customWidth="1"/>
    <col min="3594" max="3840" width="8.88671875" style="524"/>
    <col min="3841" max="3841" width="4.44140625" style="524" customWidth="1"/>
    <col min="3842" max="3843" width="6.88671875" style="524" customWidth="1"/>
    <col min="3844" max="3844" width="33.5546875" style="524" customWidth="1"/>
    <col min="3845" max="3845" width="10.6640625" style="524" customWidth="1"/>
    <col min="3846" max="3846" width="10.88671875" style="524" customWidth="1"/>
    <col min="3847" max="3847" width="10.5546875" style="524" customWidth="1"/>
    <col min="3848" max="3848" width="11" style="524" customWidth="1"/>
    <col min="3849" max="3849" width="6.109375" style="524" customWidth="1"/>
    <col min="3850" max="4096" width="8.88671875" style="524"/>
    <col min="4097" max="4097" width="4.44140625" style="524" customWidth="1"/>
    <col min="4098" max="4099" width="6.88671875" style="524" customWidth="1"/>
    <col min="4100" max="4100" width="33.5546875" style="524" customWidth="1"/>
    <col min="4101" max="4101" width="10.6640625" style="524" customWidth="1"/>
    <col min="4102" max="4102" width="10.88671875" style="524" customWidth="1"/>
    <col min="4103" max="4103" width="10.5546875" style="524" customWidth="1"/>
    <col min="4104" max="4104" width="11" style="524" customWidth="1"/>
    <col min="4105" max="4105" width="6.109375" style="524" customWidth="1"/>
    <col min="4106" max="4352" width="8.88671875" style="524"/>
    <col min="4353" max="4353" width="4.44140625" style="524" customWidth="1"/>
    <col min="4354" max="4355" width="6.88671875" style="524" customWidth="1"/>
    <col min="4356" max="4356" width="33.5546875" style="524" customWidth="1"/>
    <col min="4357" max="4357" width="10.6640625" style="524" customWidth="1"/>
    <col min="4358" max="4358" width="10.88671875" style="524" customWidth="1"/>
    <col min="4359" max="4359" width="10.5546875" style="524" customWidth="1"/>
    <col min="4360" max="4360" width="11" style="524" customWidth="1"/>
    <col min="4361" max="4361" width="6.109375" style="524" customWidth="1"/>
    <col min="4362" max="4608" width="8.88671875" style="524"/>
    <col min="4609" max="4609" width="4.44140625" style="524" customWidth="1"/>
    <col min="4610" max="4611" width="6.88671875" style="524" customWidth="1"/>
    <col min="4612" max="4612" width="33.5546875" style="524" customWidth="1"/>
    <col min="4613" max="4613" width="10.6640625" style="524" customWidth="1"/>
    <col min="4614" max="4614" width="10.88671875" style="524" customWidth="1"/>
    <col min="4615" max="4615" width="10.5546875" style="524" customWidth="1"/>
    <col min="4616" max="4616" width="11" style="524" customWidth="1"/>
    <col min="4617" max="4617" width="6.109375" style="524" customWidth="1"/>
    <col min="4618" max="4864" width="8.88671875" style="524"/>
    <col min="4865" max="4865" width="4.44140625" style="524" customWidth="1"/>
    <col min="4866" max="4867" width="6.88671875" style="524" customWidth="1"/>
    <col min="4868" max="4868" width="33.5546875" style="524" customWidth="1"/>
    <col min="4869" max="4869" width="10.6640625" style="524" customWidth="1"/>
    <col min="4870" max="4870" width="10.88671875" style="524" customWidth="1"/>
    <col min="4871" max="4871" width="10.5546875" style="524" customWidth="1"/>
    <col min="4872" max="4872" width="11" style="524" customWidth="1"/>
    <col min="4873" max="4873" width="6.109375" style="524" customWidth="1"/>
    <col min="4874" max="5120" width="8.88671875" style="524"/>
    <col min="5121" max="5121" width="4.44140625" style="524" customWidth="1"/>
    <col min="5122" max="5123" width="6.88671875" style="524" customWidth="1"/>
    <col min="5124" max="5124" width="33.5546875" style="524" customWidth="1"/>
    <col min="5125" max="5125" width="10.6640625" style="524" customWidth="1"/>
    <col min="5126" max="5126" width="10.88671875" style="524" customWidth="1"/>
    <col min="5127" max="5127" width="10.5546875" style="524" customWidth="1"/>
    <col min="5128" max="5128" width="11" style="524" customWidth="1"/>
    <col min="5129" max="5129" width="6.109375" style="524" customWidth="1"/>
    <col min="5130" max="5376" width="8.88671875" style="524"/>
    <col min="5377" max="5377" width="4.44140625" style="524" customWidth="1"/>
    <col min="5378" max="5379" width="6.88671875" style="524" customWidth="1"/>
    <col min="5380" max="5380" width="33.5546875" style="524" customWidth="1"/>
    <col min="5381" max="5381" width="10.6640625" style="524" customWidth="1"/>
    <col min="5382" max="5382" width="10.88671875" style="524" customWidth="1"/>
    <col min="5383" max="5383" width="10.5546875" style="524" customWidth="1"/>
    <col min="5384" max="5384" width="11" style="524" customWidth="1"/>
    <col min="5385" max="5385" width="6.109375" style="524" customWidth="1"/>
    <col min="5386" max="5632" width="8.88671875" style="524"/>
    <col min="5633" max="5633" width="4.44140625" style="524" customWidth="1"/>
    <col min="5634" max="5635" width="6.88671875" style="524" customWidth="1"/>
    <col min="5636" max="5636" width="33.5546875" style="524" customWidth="1"/>
    <col min="5637" max="5637" width="10.6640625" style="524" customWidth="1"/>
    <col min="5638" max="5638" width="10.88671875" style="524" customWidth="1"/>
    <col min="5639" max="5639" width="10.5546875" style="524" customWidth="1"/>
    <col min="5640" max="5640" width="11" style="524" customWidth="1"/>
    <col min="5641" max="5641" width="6.109375" style="524" customWidth="1"/>
    <col min="5642" max="5888" width="8.88671875" style="524"/>
    <col min="5889" max="5889" width="4.44140625" style="524" customWidth="1"/>
    <col min="5890" max="5891" width="6.88671875" style="524" customWidth="1"/>
    <col min="5892" max="5892" width="33.5546875" style="524" customWidth="1"/>
    <col min="5893" max="5893" width="10.6640625" style="524" customWidth="1"/>
    <col min="5894" max="5894" width="10.88671875" style="524" customWidth="1"/>
    <col min="5895" max="5895" width="10.5546875" style="524" customWidth="1"/>
    <col min="5896" max="5896" width="11" style="524" customWidth="1"/>
    <col min="5897" max="5897" width="6.109375" style="524" customWidth="1"/>
    <col min="5898" max="6144" width="8.88671875" style="524"/>
    <col min="6145" max="6145" width="4.44140625" style="524" customWidth="1"/>
    <col min="6146" max="6147" width="6.88671875" style="524" customWidth="1"/>
    <col min="6148" max="6148" width="33.5546875" style="524" customWidth="1"/>
    <col min="6149" max="6149" width="10.6640625" style="524" customWidth="1"/>
    <col min="6150" max="6150" width="10.88671875" style="524" customWidth="1"/>
    <col min="6151" max="6151" width="10.5546875" style="524" customWidth="1"/>
    <col min="6152" max="6152" width="11" style="524" customWidth="1"/>
    <col min="6153" max="6153" width="6.109375" style="524" customWidth="1"/>
    <col min="6154" max="6400" width="8.88671875" style="524"/>
    <col min="6401" max="6401" width="4.44140625" style="524" customWidth="1"/>
    <col min="6402" max="6403" width="6.88671875" style="524" customWidth="1"/>
    <col min="6404" max="6404" width="33.5546875" style="524" customWidth="1"/>
    <col min="6405" max="6405" width="10.6640625" style="524" customWidth="1"/>
    <col min="6406" max="6406" width="10.88671875" style="524" customWidth="1"/>
    <col min="6407" max="6407" width="10.5546875" style="524" customWidth="1"/>
    <col min="6408" max="6408" width="11" style="524" customWidth="1"/>
    <col min="6409" max="6409" width="6.109375" style="524" customWidth="1"/>
    <col min="6410" max="6656" width="8.88671875" style="524"/>
    <col min="6657" max="6657" width="4.44140625" style="524" customWidth="1"/>
    <col min="6658" max="6659" width="6.88671875" style="524" customWidth="1"/>
    <col min="6660" max="6660" width="33.5546875" style="524" customWidth="1"/>
    <col min="6661" max="6661" width="10.6640625" style="524" customWidth="1"/>
    <col min="6662" max="6662" width="10.88671875" style="524" customWidth="1"/>
    <col min="6663" max="6663" width="10.5546875" style="524" customWidth="1"/>
    <col min="6664" max="6664" width="11" style="524" customWidth="1"/>
    <col min="6665" max="6665" width="6.109375" style="524" customWidth="1"/>
    <col min="6666" max="6912" width="8.88671875" style="524"/>
    <col min="6913" max="6913" width="4.44140625" style="524" customWidth="1"/>
    <col min="6914" max="6915" width="6.88671875" style="524" customWidth="1"/>
    <col min="6916" max="6916" width="33.5546875" style="524" customWidth="1"/>
    <col min="6917" max="6917" width="10.6640625" style="524" customWidth="1"/>
    <col min="6918" max="6918" width="10.88671875" style="524" customWidth="1"/>
    <col min="6919" max="6919" width="10.5546875" style="524" customWidth="1"/>
    <col min="6920" max="6920" width="11" style="524" customWidth="1"/>
    <col min="6921" max="6921" width="6.109375" style="524" customWidth="1"/>
    <col min="6922" max="7168" width="8.88671875" style="524"/>
    <col min="7169" max="7169" width="4.44140625" style="524" customWidth="1"/>
    <col min="7170" max="7171" width="6.88671875" style="524" customWidth="1"/>
    <col min="7172" max="7172" width="33.5546875" style="524" customWidth="1"/>
    <col min="7173" max="7173" width="10.6640625" style="524" customWidth="1"/>
    <col min="7174" max="7174" width="10.88671875" style="524" customWidth="1"/>
    <col min="7175" max="7175" width="10.5546875" style="524" customWidth="1"/>
    <col min="7176" max="7176" width="11" style="524" customWidth="1"/>
    <col min="7177" max="7177" width="6.109375" style="524" customWidth="1"/>
    <col min="7178" max="7424" width="8.88671875" style="524"/>
    <col min="7425" max="7425" width="4.44140625" style="524" customWidth="1"/>
    <col min="7426" max="7427" width="6.88671875" style="524" customWidth="1"/>
    <col min="7428" max="7428" width="33.5546875" style="524" customWidth="1"/>
    <col min="7429" max="7429" width="10.6640625" style="524" customWidth="1"/>
    <col min="7430" max="7430" width="10.88671875" style="524" customWidth="1"/>
    <col min="7431" max="7431" width="10.5546875" style="524" customWidth="1"/>
    <col min="7432" max="7432" width="11" style="524" customWidth="1"/>
    <col min="7433" max="7433" width="6.109375" style="524" customWidth="1"/>
    <col min="7434" max="7680" width="8.88671875" style="524"/>
    <col min="7681" max="7681" width="4.44140625" style="524" customWidth="1"/>
    <col min="7682" max="7683" width="6.88671875" style="524" customWidth="1"/>
    <col min="7684" max="7684" width="33.5546875" style="524" customWidth="1"/>
    <col min="7685" max="7685" width="10.6640625" style="524" customWidth="1"/>
    <col min="7686" max="7686" width="10.88671875" style="524" customWidth="1"/>
    <col min="7687" max="7687" width="10.5546875" style="524" customWidth="1"/>
    <col min="7688" max="7688" width="11" style="524" customWidth="1"/>
    <col min="7689" max="7689" width="6.109375" style="524" customWidth="1"/>
    <col min="7690" max="7936" width="8.88671875" style="524"/>
    <col min="7937" max="7937" width="4.44140625" style="524" customWidth="1"/>
    <col min="7938" max="7939" width="6.88671875" style="524" customWidth="1"/>
    <col min="7940" max="7940" width="33.5546875" style="524" customWidth="1"/>
    <col min="7941" max="7941" width="10.6640625" style="524" customWidth="1"/>
    <col min="7942" max="7942" width="10.88671875" style="524" customWidth="1"/>
    <col min="7943" max="7943" width="10.5546875" style="524" customWidth="1"/>
    <col min="7944" max="7944" width="11" style="524" customWidth="1"/>
    <col min="7945" max="7945" width="6.109375" style="524" customWidth="1"/>
    <col min="7946" max="8192" width="8.88671875" style="524"/>
    <col min="8193" max="8193" width="4.44140625" style="524" customWidth="1"/>
    <col min="8194" max="8195" width="6.88671875" style="524" customWidth="1"/>
    <col min="8196" max="8196" width="33.5546875" style="524" customWidth="1"/>
    <col min="8197" max="8197" width="10.6640625" style="524" customWidth="1"/>
    <col min="8198" max="8198" width="10.88671875" style="524" customWidth="1"/>
    <col min="8199" max="8199" width="10.5546875" style="524" customWidth="1"/>
    <col min="8200" max="8200" width="11" style="524" customWidth="1"/>
    <col min="8201" max="8201" width="6.109375" style="524" customWidth="1"/>
    <col min="8202" max="8448" width="8.88671875" style="524"/>
    <col min="8449" max="8449" width="4.44140625" style="524" customWidth="1"/>
    <col min="8450" max="8451" width="6.88671875" style="524" customWidth="1"/>
    <col min="8452" max="8452" width="33.5546875" style="524" customWidth="1"/>
    <col min="8453" max="8453" width="10.6640625" style="524" customWidth="1"/>
    <col min="8454" max="8454" width="10.88671875" style="524" customWidth="1"/>
    <col min="8455" max="8455" width="10.5546875" style="524" customWidth="1"/>
    <col min="8456" max="8456" width="11" style="524" customWidth="1"/>
    <col min="8457" max="8457" width="6.109375" style="524" customWidth="1"/>
    <col min="8458" max="8704" width="8.88671875" style="524"/>
    <col min="8705" max="8705" width="4.44140625" style="524" customWidth="1"/>
    <col min="8706" max="8707" width="6.88671875" style="524" customWidth="1"/>
    <col min="8708" max="8708" width="33.5546875" style="524" customWidth="1"/>
    <col min="8709" max="8709" width="10.6640625" style="524" customWidth="1"/>
    <col min="8710" max="8710" width="10.88671875" style="524" customWidth="1"/>
    <col min="8711" max="8711" width="10.5546875" style="524" customWidth="1"/>
    <col min="8712" max="8712" width="11" style="524" customWidth="1"/>
    <col min="8713" max="8713" width="6.109375" style="524" customWidth="1"/>
    <col min="8714" max="8960" width="8.88671875" style="524"/>
    <col min="8961" max="8961" width="4.44140625" style="524" customWidth="1"/>
    <col min="8962" max="8963" width="6.88671875" style="524" customWidth="1"/>
    <col min="8964" max="8964" width="33.5546875" style="524" customWidth="1"/>
    <col min="8965" max="8965" width="10.6640625" style="524" customWidth="1"/>
    <col min="8966" max="8966" width="10.88671875" style="524" customWidth="1"/>
    <col min="8967" max="8967" width="10.5546875" style="524" customWidth="1"/>
    <col min="8968" max="8968" width="11" style="524" customWidth="1"/>
    <col min="8969" max="8969" width="6.109375" style="524" customWidth="1"/>
    <col min="8970" max="9216" width="8.88671875" style="524"/>
    <col min="9217" max="9217" width="4.44140625" style="524" customWidth="1"/>
    <col min="9218" max="9219" width="6.88671875" style="524" customWidth="1"/>
    <col min="9220" max="9220" width="33.5546875" style="524" customWidth="1"/>
    <col min="9221" max="9221" width="10.6640625" style="524" customWidth="1"/>
    <col min="9222" max="9222" width="10.88671875" style="524" customWidth="1"/>
    <col min="9223" max="9223" width="10.5546875" style="524" customWidth="1"/>
    <col min="9224" max="9224" width="11" style="524" customWidth="1"/>
    <col min="9225" max="9225" width="6.109375" style="524" customWidth="1"/>
    <col min="9226" max="9472" width="8.88671875" style="524"/>
    <col min="9473" max="9473" width="4.44140625" style="524" customWidth="1"/>
    <col min="9474" max="9475" width="6.88671875" style="524" customWidth="1"/>
    <col min="9476" max="9476" width="33.5546875" style="524" customWidth="1"/>
    <col min="9477" max="9477" width="10.6640625" style="524" customWidth="1"/>
    <col min="9478" max="9478" width="10.88671875" style="524" customWidth="1"/>
    <col min="9479" max="9479" width="10.5546875" style="524" customWidth="1"/>
    <col min="9480" max="9480" width="11" style="524" customWidth="1"/>
    <col min="9481" max="9481" width="6.109375" style="524" customWidth="1"/>
    <col min="9482" max="9728" width="8.88671875" style="524"/>
    <col min="9729" max="9729" width="4.44140625" style="524" customWidth="1"/>
    <col min="9730" max="9731" width="6.88671875" style="524" customWidth="1"/>
    <col min="9732" max="9732" width="33.5546875" style="524" customWidth="1"/>
    <col min="9733" max="9733" width="10.6640625" style="524" customWidth="1"/>
    <col min="9734" max="9734" width="10.88671875" style="524" customWidth="1"/>
    <col min="9735" max="9735" width="10.5546875" style="524" customWidth="1"/>
    <col min="9736" max="9736" width="11" style="524" customWidth="1"/>
    <col min="9737" max="9737" width="6.109375" style="524" customWidth="1"/>
    <col min="9738" max="9984" width="8.88671875" style="524"/>
    <col min="9985" max="9985" width="4.44140625" style="524" customWidth="1"/>
    <col min="9986" max="9987" width="6.88671875" style="524" customWidth="1"/>
    <col min="9988" max="9988" width="33.5546875" style="524" customWidth="1"/>
    <col min="9989" max="9989" width="10.6640625" style="524" customWidth="1"/>
    <col min="9990" max="9990" width="10.88671875" style="524" customWidth="1"/>
    <col min="9991" max="9991" width="10.5546875" style="524" customWidth="1"/>
    <col min="9992" max="9992" width="11" style="524" customWidth="1"/>
    <col min="9993" max="9993" width="6.109375" style="524" customWidth="1"/>
    <col min="9994" max="10240" width="8.88671875" style="524"/>
    <col min="10241" max="10241" width="4.44140625" style="524" customWidth="1"/>
    <col min="10242" max="10243" width="6.88671875" style="524" customWidth="1"/>
    <col min="10244" max="10244" width="33.5546875" style="524" customWidth="1"/>
    <col min="10245" max="10245" width="10.6640625" style="524" customWidth="1"/>
    <col min="10246" max="10246" width="10.88671875" style="524" customWidth="1"/>
    <col min="10247" max="10247" width="10.5546875" style="524" customWidth="1"/>
    <col min="10248" max="10248" width="11" style="524" customWidth="1"/>
    <col min="10249" max="10249" width="6.109375" style="524" customWidth="1"/>
    <col min="10250" max="10496" width="8.88671875" style="524"/>
    <col min="10497" max="10497" width="4.44140625" style="524" customWidth="1"/>
    <col min="10498" max="10499" width="6.88671875" style="524" customWidth="1"/>
    <col min="10500" max="10500" width="33.5546875" style="524" customWidth="1"/>
    <col min="10501" max="10501" width="10.6640625" style="524" customWidth="1"/>
    <col min="10502" max="10502" width="10.88671875" style="524" customWidth="1"/>
    <col min="10503" max="10503" width="10.5546875" style="524" customWidth="1"/>
    <col min="10504" max="10504" width="11" style="524" customWidth="1"/>
    <col min="10505" max="10505" width="6.109375" style="524" customWidth="1"/>
    <col min="10506" max="10752" width="8.88671875" style="524"/>
    <col min="10753" max="10753" width="4.44140625" style="524" customWidth="1"/>
    <col min="10754" max="10755" width="6.88671875" style="524" customWidth="1"/>
    <col min="10756" max="10756" width="33.5546875" style="524" customWidth="1"/>
    <col min="10757" max="10757" width="10.6640625" style="524" customWidth="1"/>
    <col min="10758" max="10758" width="10.88671875" style="524" customWidth="1"/>
    <col min="10759" max="10759" width="10.5546875" style="524" customWidth="1"/>
    <col min="10760" max="10760" width="11" style="524" customWidth="1"/>
    <col min="10761" max="10761" width="6.109375" style="524" customWidth="1"/>
    <col min="10762" max="11008" width="8.88671875" style="524"/>
    <col min="11009" max="11009" width="4.44140625" style="524" customWidth="1"/>
    <col min="11010" max="11011" width="6.88671875" style="524" customWidth="1"/>
    <col min="11012" max="11012" width="33.5546875" style="524" customWidth="1"/>
    <col min="11013" max="11013" width="10.6640625" style="524" customWidth="1"/>
    <col min="11014" max="11014" width="10.88671875" style="524" customWidth="1"/>
    <col min="11015" max="11015" width="10.5546875" style="524" customWidth="1"/>
    <col min="11016" max="11016" width="11" style="524" customWidth="1"/>
    <col min="11017" max="11017" width="6.109375" style="524" customWidth="1"/>
    <col min="11018" max="11264" width="8.88671875" style="524"/>
    <col min="11265" max="11265" width="4.44140625" style="524" customWidth="1"/>
    <col min="11266" max="11267" width="6.88671875" style="524" customWidth="1"/>
    <col min="11268" max="11268" width="33.5546875" style="524" customWidth="1"/>
    <col min="11269" max="11269" width="10.6640625" style="524" customWidth="1"/>
    <col min="11270" max="11270" width="10.88671875" style="524" customWidth="1"/>
    <col min="11271" max="11271" width="10.5546875" style="524" customWidth="1"/>
    <col min="11272" max="11272" width="11" style="524" customWidth="1"/>
    <col min="11273" max="11273" width="6.109375" style="524" customWidth="1"/>
    <col min="11274" max="11520" width="8.88671875" style="524"/>
    <col min="11521" max="11521" width="4.44140625" style="524" customWidth="1"/>
    <col min="11522" max="11523" width="6.88671875" style="524" customWidth="1"/>
    <col min="11524" max="11524" width="33.5546875" style="524" customWidth="1"/>
    <col min="11525" max="11525" width="10.6640625" style="524" customWidth="1"/>
    <col min="11526" max="11526" width="10.88671875" style="524" customWidth="1"/>
    <col min="11527" max="11527" width="10.5546875" style="524" customWidth="1"/>
    <col min="11528" max="11528" width="11" style="524" customWidth="1"/>
    <col min="11529" max="11529" width="6.109375" style="524" customWidth="1"/>
    <col min="11530" max="11776" width="8.88671875" style="524"/>
    <col min="11777" max="11777" width="4.44140625" style="524" customWidth="1"/>
    <col min="11778" max="11779" width="6.88671875" style="524" customWidth="1"/>
    <col min="11780" max="11780" width="33.5546875" style="524" customWidth="1"/>
    <col min="11781" max="11781" width="10.6640625" style="524" customWidth="1"/>
    <col min="11782" max="11782" width="10.88671875" style="524" customWidth="1"/>
    <col min="11783" max="11783" width="10.5546875" style="524" customWidth="1"/>
    <col min="11784" max="11784" width="11" style="524" customWidth="1"/>
    <col min="11785" max="11785" width="6.109375" style="524" customWidth="1"/>
    <col min="11786" max="12032" width="8.88671875" style="524"/>
    <col min="12033" max="12033" width="4.44140625" style="524" customWidth="1"/>
    <col min="12034" max="12035" width="6.88671875" style="524" customWidth="1"/>
    <col min="12036" max="12036" width="33.5546875" style="524" customWidth="1"/>
    <col min="12037" max="12037" width="10.6640625" style="524" customWidth="1"/>
    <col min="12038" max="12038" width="10.88671875" style="524" customWidth="1"/>
    <col min="12039" max="12039" width="10.5546875" style="524" customWidth="1"/>
    <col min="12040" max="12040" width="11" style="524" customWidth="1"/>
    <col min="12041" max="12041" width="6.109375" style="524" customWidth="1"/>
    <col min="12042" max="12288" width="8.88671875" style="524"/>
    <col min="12289" max="12289" width="4.44140625" style="524" customWidth="1"/>
    <col min="12290" max="12291" width="6.88671875" style="524" customWidth="1"/>
    <col min="12292" max="12292" width="33.5546875" style="524" customWidth="1"/>
    <col min="12293" max="12293" width="10.6640625" style="524" customWidth="1"/>
    <col min="12294" max="12294" width="10.88671875" style="524" customWidth="1"/>
    <col min="12295" max="12295" width="10.5546875" style="524" customWidth="1"/>
    <col min="12296" max="12296" width="11" style="524" customWidth="1"/>
    <col min="12297" max="12297" width="6.109375" style="524" customWidth="1"/>
    <col min="12298" max="12544" width="8.88671875" style="524"/>
    <col min="12545" max="12545" width="4.44140625" style="524" customWidth="1"/>
    <col min="12546" max="12547" width="6.88671875" style="524" customWidth="1"/>
    <col min="12548" max="12548" width="33.5546875" style="524" customWidth="1"/>
    <col min="12549" max="12549" width="10.6640625" style="524" customWidth="1"/>
    <col min="12550" max="12550" width="10.88671875" style="524" customWidth="1"/>
    <col min="12551" max="12551" width="10.5546875" style="524" customWidth="1"/>
    <col min="12552" max="12552" width="11" style="524" customWidth="1"/>
    <col min="12553" max="12553" width="6.109375" style="524" customWidth="1"/>
    <col min="12554" max="12800" width="8.88671875" style="524"/>
    <col min="12801" max="12801" width="4.44140625" style="524" customWidth="1"/>
    <col min="12802" max="12803" width="6.88671875" style="524" customWidth="1"/>
    <col min="12804" max="12804" width="33.5546875" style="524" customWidth="1"/>
    <col min="12805" max="12805" width="10.6640625" style="524" customWidth="1"/>
    <col min="12806" max="12806" width="10.88671875" style="524" customWidth="1"/>
    <col min="12807" max="12807" width="10.5546875" style="524" customWidth="1"/>
    <col min="12808" max="12808" width="11" style="524" customWidth="1"/>
    <col min="12809" max="12809" width="6.109375" style="524" customWidth="1"/>
    <col min="12810" max="13056" width="8.88671875" style="524"/>
    <col min="13057" max="13057" width="4.44140625" style="524" customWidth="1"/>
    <col min="13058" max="13059" width="6.88671875" style="524" customWidth="1"/>
    <col min="13060" max="13060" width="33.5546875" style="524" customWidth="1"/>
    <col min="13061" max="13061" width="10.6640625" style="524" customWidth="1"/>
    <col min="13062" max="13062" width="10.88671875" style="524" customWidth="1"/>
    <col min="13063" max="13063" width="10.5546875" style="524" customWidth="1"/>
    <col min="13064" max="13064" width="11" style="524" customWidth="1"/>
    <col min="13065" max="13065" width="6.109375" style="524" customWidth="1"/>
    <col min="13066" max="13312" width="8.88671875" style="524"/>
    <col min="13313" max="13313" width="4.44140625" style="524" customWidth="1"/>
    <col min="13314" max="13315" width="6.88671875" style="524" customWidth="1"/>
    <col min="13316" max="13316" width="33.5546875" style="524" customWidth="1"/>
    <col min="13317" max="13317" width="10.6640625" style="524" customWidth="1"/>
    <col min="13318" max="13318" width="10.88671875" style="524" customWidth="1"/>
    <col min="13319" max="13319" width="10.5546875" style="524" customWidth="1"/>
    <col min="13320" max="13320" width="11" style="524" customWidth="1"/>
    <col min="13321" max="13321" width="6.109375" style="524" customWidth="1"/>
    <col min="13322" max="13568" width="8.88671875" style="524"/>
    <col min="13569" max="13569" width="4.44140625" style="524" customWidth="1"/>
    <col min="13570" max="13571" width="6.88671875" style="524" customWidth="1"/>
    <col min="13572" max="13572" width="33.5546875" style="524" customWidth="1"/>
    <col min="13573" max="13573" width="10.6640625" style="524" customWidth="1"/>
    <col min="13574" max="13574" width="10.88671875" style="524" customWidth="1"/>
    <col min="13575" max="13575" width="10.5546875" style="524" customWidth="1"/>
    <col min="13576" max="13576" width="11" style="524" customWidth="1"/>
    <col min="13577" max="13577" width="6.109375" style="524" customWidth="1"/>
    <col min="13578" max="13824" width="8.88671875" style="524"/>
    <col min="13825" max="13825" width="4.44140625" style="524" customWidth="1"/>
    <col min="13826" max="13827" width="6.88671875" style="524" customWidth="1"/>
    <col min="13828" max="13828" width="33.5546875" style="524" customWidth="1"/>
    <col min="13829" max="13829" width="10.6640625" style="524" customWidth="1"/>
    <col min="13830" max="13830" width="10.88671875" style="524" customWidth="1"/>
    <col min="13831" max="13831" width="10.5546875" style="524" customWidth="1"/>
    <col min="13832" max="13832" width="11" style="524" customWidth="1"/>
    <col min="13833" max="13833" width="6.109375" style="524" customWidth="1"/>
    <col min="13834" max="14080" width="8.88671875" style="524"/>
    <col min="14081" max="14081" width="4.44140625" style="524" customWidth="1"/>
    <col min="14082" max="14083" width="6.88671875" style="524" customWidth="1"/>
    <col min="14084" max="14084" width="33.5546875" style="524" customWidth="1"/>
    <col min="14085" max="14085" width="10.6640625" style="524" customWidth="1"/>
    <col min="14086" max="14086" width="10.88671875" style="524" customWidth="1"/>
    <col min="14087" max="14087" width="10.5546875" style="524" customWidth="1"/>
    <col min="14088" max="14088" width="11" style="524" customWidth="1"/>
    <col min="14089" max="14089" width="6.109375" style="524" customWidth="1"/>
    <col min="14090" max="14336" width="8.88671875" style="524"/>
    <col min="14337" max="14337" width="4.44140625" style="524" customWidth="1"/>
    <col min="14338" max="14339" width="6.88671875" style="524" customWidth="1"/>
    <col min="14340" max="14340" width="33.5546875" style="524" customWidth="1"/>
    <col min="14341" max="14341" width="10.6640625" style="524" customWidth="1"/>
    <col min="14342" max="14342" width="10.88671875" style="524" customWidth="1"/>
    <col min="14343" max="14343" width="10.5546875" style="524" customWidth="1"/>
    <col min="14344" max="14344" width="11" style="524" customWidth="1"/>
    <col min="14345" max="14345" width="6.109375" style="524" customWidth="1"/>
    <col min="14346" max="14592" width="8.88671875" style="524"/>
    <col min="14593" max="14593" width="4.44140625" style="524" customWidth="1"/>
    <col min="14594" max="14595" width="6.88671875" style="524" customWidth="1"/>
    <col min="14596" max="14596" width="33.5546875" style="524" customWidth="1"/>
    <col min="14597" max="14597" width="10.6640625" style="524" customWidth="1"/>
    <col min="14598" max="14598" width="10.88671875" style="524" customWidth="1"/>
    <col min="14599" max="14599" width="10.5546875" style="524" customWidth="1"/>
    <col min="14600" max="14600" width="11" style="524" customWidth="1"/>
    <col min="14601" max="14601" width="6.109375" style="524" customWidth="1"/>
    <col min="14602" max="14848" width="8.88671875" style="524"/>
    <col min="14849" max="14849" width="4.44140625" style="524" customWidth="1"/>
    <col min="14850" max="14851" width="6.88671875" style="524" customWidth="1"/>
    <col min="14852" max="14852" width="33.5546875" style="524" customWidth="1"/>
    <col min="14853" max="14853" width="10.6640625" style="524" customWidth="1"/>
    <col min="14854" max="14854" width="10.88671875" style="524" customWidth="1"/>
    <col min="14855" max="14855" width="10.5546875" style="524" customWidth="1"/>
    <col min="14856" max="14856" width="11" style="524" customWidth="1"/>
    <col min="14857" max="14857" width="6.109375" style="524" customWidth="1"/>
    <col min="14858" max="15104" width="8.88671875" style="524"/>
    <col min="15105" max="15105" width="4.44140625" style="524" customWidth="1"/>
    <col min="15106" max="15107" width="6.88671875" style="524" customWidth="1"/>
    <col min="15108" max="15108" width="33.5546875" style="524" customWidth="1"/>
    <col min="15109" max="15109" width="10.6640625" style="524" customWidth="1"/>
    <col min="15110" max="15110" width="10.88671875" style="524" customWidth="1"/>
    <col min="15111" max="15111" width="10.5546875" style="524" customWidth="1"/>
    <col min="15112" max="15112" width="11" style="524" customWidth="1"/>
    <col min="15113" max="15113" width="6.109375" style="524" customWidth="1"/>
    <col min="15114" max="15360" width="8.88671875" style="524"/>
    <col min="15361" max="15361" width="4.44140625" style="524" customWidth="1"/>
    <col min="15362" max="15363" width="6.88671875" style="524" customWidth="1"/>
    <col min="15364" max="15364" width="33.5546875" style="524" customWidth="1"/>
    <col min="15365" max="15365" width="10.6640625" style="524" customWidth="1"/>
    <col min="15366" max="15366" width="10.88671875" style="524" customWidth="1"/>
    <col min="15367" max="15367" width="10.5546875" style="524" customWidth="1"/>
    <col min="15368" max="15368" width="11" style="524" customWidth="1"/>
    <col min="15369" max="15369" width="6.109375" style="524" customWidth="1"/>
    <col min="15370" max="15616" width="8.88671875" style="524"/>
    <col min="15617" max="15617" width="4.44140625" style="524" customWidth="1"/>
    <col min="15618" max="15619" width="6.88671875" style="524" customWidth="1"/>
    <col min="15620" max="15620" width="33.5546875" style="524" customWidth="1"/>
    <col min="15621" max="15621" width="10.6640625" style="524" customWidth="1"/>
    <col min="15622" max="15622" width="10.88671875" style="524" customWidth="1"/>
    <col min="15623" max="15623" width="10.5546875" style="524" customWidth="1"/>
    <col min="15624" max="15624" width="11" style="524" customWidth="1"/>
    <col min="15625" max="15625" width="6.109375" style="524" customWidth="1"/>
    <col min="15626" max="15872" width="8.88671875" style="524"/>
    <col min="15873" max="15873" width="4.44140625" style="524" customWidth="1"/>
    <col min="15874" max="15875" width="6.88671875" style="524" customWidth="1"/>
    <col min="15876" max="15876" width="33.5546875" style="524" customWidth="1"/>
    <col min="15877" max="15877" width="10.6640625" style="524" customWidth="1"/>
    <col min="15878" max="15878" width="10.88671875" style="524" customWidth="1"/>
    <col min="15879" max="15879" width="10.5546875" style="524" customWidth="1"/>
    <col min="15880" max="15880" width="11" style="524" customWidth="1"/>
    <col min="15881" max="15881" width="6.109375" style="524" customWidth="1"/>
    <col min="15882" max="16128" width="8.88671875" style="524"/>
    <col min="16129" max="16129" width="4.44140625" style="524" customWidth="1"/>
    <col min="16130" max="16131" width="6.88671875" style="524" customWidth="1"/>
    <col min="16132" max="16132" width="33.5546875" style="524" customWidth="1"/>
    <col min="16133" max="16133" width="10.6640625" style="524" customWidth="1"/>
    <col min="16134" max="16134" width="10.88671875" style="524" customWidth="1"/>
    <col min="16135" max="16135" width="10.5546875" style="524" customWidth="1"/>
    <col min="16136" max="16136" width="11" style="524" customWidth="1"/>
    <col min="16137" max="16137" width="6.109375" style="524" customWidth="1"/>
    <col min="16138" max="16384" width="8.88671875" style="524"/>
  </cols>
  <sheetData>
    <row r="1" spans="1:9" s="498" customFormat="1">
      <c r="A1" s="492"/>
      <c r="B1" s="492"/>
      <c r="C1" s="492"/>
      <c r="D1" s="493"/>
      <c r="E1" s="494"/>
      <c r="F1" s="495"/>
      <c r="G1" s="495"/>
      <c r="H1" s="496" t="s">
        <v>0</v>
      </c>
      <c r="I1" s="497" t="s">
        <v>145</v>
      </c>
    </row>
    <row r="2" spans="1:9" s="498" customFormat="1">
      <c r="A2" s="492"/>
      <c r="B2" s="492"/>
      <c r="C2" s="492"/>
      <c r="D2" s="493"/>
      <c r="E2" s="494"/>
      <c r="F2" s="494"/>
      <c r="G2" s="494"/>
      <c r="H2" s="494"/>
      <c r="I2" s="499"/>
    </row>
    <row r="3" spans="1:9" s="498" customFormat="1" ht="15" customHeight="1">
      <c r="A3" s="492"/>
      <c r="B3" s="492"/>
      <c r="C3" s="1141" t="str">
        <f>[2]T1!D2</f>
        <v xml:space="preserve">Sprawozdanie </v>
      </c>
      <c r="D3" s="1141"/>
      <c r="E3" s="1141"/>
      <c r="F3" s="1141"/>
      <c r="G3" s="494"/>
      <c r="H3" s="494"/>
      <c r="I3" s="499"/>
    </row>
    <row r="4" spans="1:9" s="498" customFormat="1" ht="15" customHeight="1">
      <c r="A4" s="492"/>
      <c r="B4" s="492"/>
      <c r="C4" s="1141" t="s">
        <v>238</v>
      </c>
      <c r="D4" s="1141"/>
      <c r="E4" s="1141"/>
      <c r="F4" s="1141"/>
      <c r="G4" s="494"/>
      <c r="H4" s="494"/>
      <c r="I4" s="499"/>
    </row>
    <row r="5" spans="1:9" s="498" customFormat="1" ht="15" customHeight="1">
      <c r="A5" s="492"/>
      <c r="B5" s="492"/>
      <c r="C5" s="1141" t="s">
        <v>239</v>
      </c>
      <c r="D5" s="1141"/>
      <c r="E5" s="1141"/>
      <c r="F5" s="1141"/>
      <c r="G5" s="494"/>
      <c r="H5" s="494"/>
      <c r="I5" s="499"/>
    </row>
    <row r="6" spans="1:9" s="498" customFormat="1" ht="15.75" customHeight="1">
      <c r="A6" s="500"/>
      <c r="B6" s="500"/>
      <c r="C6" s="1141" t="str">
        <f>'T1'!D4</f>
        <v xml:space="preserve">za rok 2016 </v>
      </c>
      <c r="D6" s="1141"/>
      <c r="E6" s="1141"/>
      <c r="F6" s="1141"/>
      <c r="G6" s="501"/>
      <c r="H6" s="501"/>
    </row>
    <row r="7" spans="1:9" s="498" customFormat="1">
      <c r="A7" s="500"/>
      <c r="B7" s="500"/>
      <c r="C7" s="500"/>
      <c r="D7" s="502"/>
      <c r="E7" s="501"/>
      <c r="F7" s="501"/>
      <c r="G7" s="501"/>
      <c r="H7" s="501"/>
    </row>
    <row r="8" spans="1:9" s="498" customFormat="1">
      <c r="A8" s="503"/>
      <c r="B8" s="504" t="s">
        <v>84</v>
      </c>
      <c r="C8" s="503"/>
      <c r="D8" s="505"/>
      <c r="E8" s="506"/>
      <c r="F8" s="506"/>
      <c r="G8" s="506"/>
      <c r="H8" s="506"/>
      <c r="I8" s="505"/>
    </row>
    <row r="9" spans="1:9" s="507" customFormat="1" ht="15" customHeight="1">
      <c r="A9" s="1131" t="s">
        <v>2</v>
      </c>
      <c r="B9" s="1132"/>
      <c r="C9" s="1133"/>
      <c r="D9" s="1134" t="s">
        <v>85</v>
      </c>
      <c r="E9" s="1136" t="s">
        <v>5</v>
      </c>
      <c r="F9" s="1138" t="s">
        <v>6</v>
      </c>
      <c r="G9" s="1128" t="s">
        <v>240</v>
      </c>
      <c r="H9" s="1128" t="s">
        <v>407</v>
      </c>
      <c r="I9" s="1129" t="s">
        <v>127</v>
      </c>
    </row>
    <row r="10" spans="1:9" s="510" customFormat="1">
      <c r="A10" s="508" t="s">
        <v>9</v>
      </c>
      <c r="B10" s="508" t="s">
        <v>10</v>
      </c>
      <c r="C10" s="509" t="s">
        <v>11</v>
      </c>
      <c r="D10" s="1135"/>
      <c r="E10" s="1137"/>
      <c r="F10" s="1139"/>
      <c r="G10" s="1128"/>
      <c r="H10" s="1128"/>
      <c r="I10" s="1130"/>
    </row>
    <row r="11" spans="1:9" s="510" customFormat="1">
      <c r="A11" s="511">
        <v>1</v>
      </c>
      <c r="B11" s="511">
        <v>2</v>
      </c>
      <c r="C11" s="511">
        <v>3</v>
      </c>
      <c r="D11" s="511">
        <v>4</v>
      </c>
      <c r="E11" s="511">
        <v>5</v>
      </c>
      <c r="F11" s="511">
        <v>6</v>
      </c>
      <c r="G11" s="511">
        <v>7</v>
      </c>
      <c r="H11" s="511">
        <v>8</v>
      </c>
      <c r="I11" s="511">
        <v>9</v>
      </c>
    </row>
    <row r="12" spans="1:9" s="498" customFormat="1" ht="24" customHeight="1">
      <c r="A12" s="512">
        <v>900</v>
      </c>
      <c r="B12" s="513"/>
      <c r="C12" s="513"/>
      <c r="D12" s="514" t="s">
        <v>73</v>
      </c>
      <c r="E12" s="515">
        <f>E13</f>
        <v>653500</v>
      </c>
      <c r="F12" s="515">
        <f>F13</f>
        <v>583425.86</v>
      </c>
      <c r="G12" s="515">
        <f>G13</f>
        <v>583425.86</v>
      </c>
      <c r="H12" s="515">
        <f>H13</f>
        <v>88494.11</v>
      </c>
      <c r="I12" s="516">
        <f t="shared" ref="I12:I17" si="0">F12/E12*100</f>
        <v>89.277101759755169</v>
      </c>
    </row>
    <row r="13" spans="1:9" s="601" customFormat="1" ht="18.600000000000001" customHeight="1">
      <c r="A13" s="870"/>
      <c r="B13" s="871">
        <v>90002</v>
      </c>
      <c r="C13" s="872"/>
      <c r="D13" s="445" t="s">
        <v>231</v>
      </c>
      <c r="E13" s="873">
        <f>SUM(E14:E16)</f>
        <v>653500</v>
      </c>
      <c r="F13" s="873">
        <f>SUM(F14:F16)</f>
        <v>583425.86</v>
      </c>
      <c r="G13" s="873">
        <f>SUM(G14:G16)</f>
        <v>583425.86</v>
      </c>
      <c r="H13" s="873">
        <f>SUM(H14:H16)</f>
        <v>88494.11</v>
      </c>
      <c r="I13" s="874">
        <f t="shared" si="0"/>
        <v>89.277101759755169</v>
      </c>
    </row>
    <row r="14" spans="1:9" ht="30" customHeight="1">
      <c r="A14" s="513"/>
      <c r="B14" s="513"/>
      <c r="C14" s="519">
        <v>490</v>
      </c>
      <c r="D14" s="66" t="s">
        <v>241</v>
      </c>
      <c r="E14" s="520">
        <v>651000</v>
      </c>
      <c r="F14" s="521">
        <f>+G14</f>
        <v>580284.73</v>
      </c>
      <c r="G14" s="522">
        <v>580284.73</v>
      </c>
      <c r="H14" s="523">
        <v>88494.11</v>
      </c>
      <c r="I14" s="518">
        <f t="shared" si="0"/>
        <v>89.137439324116741</v>
      </c>
    </row>
    <row r="15" spans="1:9" ht="23.4" customHeight="1">
      <c r="A15" s="513"/>
      <c r="B15" s="513"/>
      <c r="C15" s="519">
        <v>690</v>
      </c>
      <c r="D15" s="66" t="s">
        <v>34</v>
      </c>
      <c r="E15" s="520">
        <v>700</v>
      </c>
      <c r="F15" s="521">
        <f>+G15</f>
        <v>965.6</v>
      </c>
      <c r="G15" s="522">
        <v>965.6</v>
      </c>
      <c r="H15" s="523"/>
      <c r="I15" s="518">
        <f t="shared" si="0"/>
        <v>137.94285714285715</v>
      </c>
    </row>
    <row r="16" spans="1:9" ht="22.8" customHeight="1">
      <c r="A16" s="599"/>
      <c r="B16" s="599"/>
      <c r="C16" s="141">
        <v>910</v>
      </c>
      <c r="D16" s="301" t="s">
        <v>38</v>
      </c>
      <c r="E16" s="520">
        <v>1800</v>
      </c>
      <c r="F16" s="521">
        <f>+G16</f>
        <v>2175.5300000000002</v>
      </c>
      <c r="G16" s="522">
        <v>2175.5300000000002</v>
      </c>
      <c r="H16" s="523"/>
      <c r="I16" s="518">
        <f t="shared" si="0"/>
        <v>120.86277777777778</v>
      </c>
    </row>
    <row r="17" spans="1:9" s="601" customFormat="1" ht="19.5" customHeight="1">
      <c r="A17" s="1140" t="s">
        <v>118</v>
      </c>
      <c r="B17" s="1140"/>
      <c r="C17" s="1140"/>
      <c r="D17" s="1140"/>
      <c r="E17" s="600">
        <f>E12</f>
        <v>653500</v>
      </c>
      <c r="F17" s="600">
        <f>F12</f>
        <v>583425.86</v>
      </c>
      <c r="G17" s="600">
        <f>G12</f>
        <v>583425.86</v>
      </c>
      <c r="H17" s="600">
        <f>H12</f>
        <v>88494.11</v>
      </c>
      <c r="I17" s="602">
        <f t="shared" si="0"/>
        <v>89.277101759755169</v>
      </c>
    </row>
    <row r="18" spans="1:9" s="498" customFormat="1">
      <c r="A18" s="492"/>
      <c r="B18" s="492"/>
      <c r="C18" s="492"/>
      <c r="D18" s="493"/>
      <c r="E18" s="525"/>
      <c r="F18" s="525"/>
      <c r="G18" s="525"/>
      <c r="H18" s="525"/>
      <c r="I18" s="499"/>
    </row>
    <row r="19" spans="1:9" s="498" customFormat="1">
      <c r="A19" s="503"/>
      <c r="B19" s="504" t="s">
        <v>90</v>
      </c>
      <c r="C19" s="503"/>
      <c r="D19" s="505"/>
      <c r="E19" s="506"/>
      <c r="F19" s="506"/>
      <c r="G19" s="506"/>
      <c r="H19" s="506"/>
      <c r="I19" s="505"/>
    </row>
    <row r="20" spans="1:9" s="507" customFormat="1" ht="15" customHeight="1">
      <c r="A20" s="1131" t="s">
        <v>2</v>
      </c>
      <c r="B20" s="1132"/>
      <c r="C20" s="1133"/>
      <c r="D20" s="1134" t="s">
        <v>85</v>
      </c>
      <c r="E20" s="1136" t="s">
        <v>5</v>
      </c>
      <c r="F20" s="1138" t="s">
        <v>6</v>
      </c>
      <c r="G20" s="1128" t="s">
        <v>242</v>
      </c>
      <c r="H20" s="1128" t="s">
        <v>243</v>
      </c>
      <c r="I20" s="1129" t="s">
        <v>127</v>
      </c>
    </row>
    <row r="21" spans="1:9" s="510" customFormat="1">
      <c r="A21" s="508" t="s">
        <v>9</v>
      </c>
      <c r="B21" s="508" t="s">
        <v>10</v>
      </c>
      <c r="C21" s="509" t="s">
        <v>11</v>
      </c>
      <c r="D21" s="1135"/>
      <c r="E21" s="1137"/>
      <c r="F21" s="1139"/>
      <c r="G21" s="1128"/>
      <c r="H21" s="1128"/>
      <c r="I21" s="1130"/>
    </row>
    <row r="22" spans="1:9" s="510" customFormat="1">
      <c r="A22" s="511">
        <v>1</v>
      </c>
      <c r="B22" s="511">
        <v>2</v>
      </c>
      <c r="C22" s="511">
        <v>3</v>
      </c>
      <c r="D22" s="511">
        <v>4</v>
      </c>
      <c r="E22" s="511">
        <v>5</v>
      </c>
      <c r="F22" s="511">
        <v>6</v>
      </c>
      <c r="G22" s="511">
        <v>7</v>
      </c>
      <c r="H22" s="511">
        <v>8</v>
      </c>
      <c r="I22" s="511">
        <v>9</v>
      </c>
    </row>
    <row r="23" spans="1:9" s="498" customFormat="1" ht="16.5" customHeight="1">
      <c r="A23" s="512">
        <v>750</v>
      </c>
      <c r="B23" s="513"/>
      <c r="C23" s="513"/>
      <c r="D23" s="526" t="s">
        <v>23</v>
      </c>
      <c r="E23" s="515">
        <f>E24</f>
        <v>64870</v>
      </c>
      <c r="F23" s="515">
        <f>F24</f>
        <v>54519</v>
      </c>
      <c r="G23" s="515">
        <f>G24</f>
        <v>54519</v>
      </c>
      <c r="H23" s="515"/>
      <c r="I23" s="516">
        <f t="shared" ref="I23:I38" si="1">F23/E23*100</f>
        <v>84.043471558501608</v>
      </c>
    </row>
    <row r="24" spans="1:9" s="498" customFormat="1" ht="20.399999999999999">
      <c r="A24" s="527"/>
      <c r="B24" s="366">
        <v>75023</v>
      </c>
      <c r="C24" s="528"/>
      <c r="D24" s="59" t="s">
        <v>26</v>
      </c>
      <c r="E24" s="517">
        <f>SUM(E25:E29)</f>
        <v>64870</v>
      </c>
      <c r="F24" s="517">
        <f>SUM(F25:F29)</f>
        <v>54519</v>
      </c>
      <c r="G24" s="517">
        <f>SUM(G25:G29)</f>
        <v>54519</v>
      </c>
      <c r="H24" s="529"/>
      <c r="I24" s="530">
        <f t="shared" si="1"/>
        <v>84.043471558501608</v>
      </c>
    </row>
    <row r="25" spans="1:9" s="498" customFormat="1" ht="15" customHeight="1">
      <c r="A25" s="531"/>
      <c r="B25" s="531"/>
      <c r="C25" s="532">
        <v>4010</v>
      </c>
      <c r="D25" s="533" t="s">
        <v>106</v>
      </c>
      <c r="E25" s="521">
        <v>34460</v>
      </c>
      <c r="F25" s="521">
        <f>G25</f>
        <v>34460</v>
      </c>
      <c r="G25" s="521">
        <v>34460</v>
      </c>
      <c r="H25" s="536"/>
      <c r="I25" s="518">
        <f t="shared" si="1"/>
        <v>100</v>
      </c>
    </row>
    <row r="26" spans="1:9" s="498" customFormat="1" ht="14.25" customHeight="1">
      <c r="A26" s="531"/>
      <c r="B26" s="537"/>
      <c r="C26" s="532">
        <v>4100</v>
      </c>
      <c r="D26" s="533" t="s">
        <v>207</v>
      </c>
      <c r="E26" s="534">
        <v>13400</v>
      </c>
      <c r="F26" s="521">
        <f t="shared" ref="F26:F28" si="2">G26</f>
        <v>13322</v>
      </c>
      <c r="G26" s="534">
        <v>13322</v>
      </c>
      <c r="H26" s="535"/>
      <c r="I26" s="518">
        <f t="shared" si="1"/>
        <v>99.417910447761187</v>
      </c>
    </row>
    <row r="27" spans="1:9" s="498" customFormat="1" ht="14.25" customHeight="1">
      <c r="A27" s="531"/>
      <c r="B27" s="537"/>
      <c r="C27" s="532">
        <v>4110</v>
      </c>
      <c r="D27" s="533" t="s">
        <v>108</v>
      </c>
      <c r="E27" s="534">
        <v>6130</v>
      </c>
      <c r="F27" s="521">
        <f t="shared" si="2"/>
        <v>5893</v>
      </c>
      <c r="G27" s="534">
        <v>5893</v>
      </c>
      <c r="H27" s="521"/>
      <c r="I27" s="518">
        <f t="shared" si="1"/>
        <v>96.133768352365408</v>
      </c>
    </row>
    <row r="28" spans="1:9" s="498" customFormat="1" ht="14.25" customHeight="1">
      <c r="A28" s="531"/>
      <c r="B28" s="537"/>
      <c r="C28" s="532">
        <v>4120</v>
      </c>
      <c r="D28" s="533" t="s">
        <v>109</v>
      </c>
      <c r="E28" s="534">
        <v>880</v>
      </c>
      <c r="F28" s="521">
        <f t="shared" si="2"/>
        <v>844</v>
      </c>
      <c r="G28" s="534">
        <v>844</v>
      </c>
      <c r="H28" s="521"/>
      <c r="I28" s="518">
        <f t="shared" si="1"/>
        <v>95.909090909090907</v>
      </c>
    </row>
    <row r="29" spans="1:9" s="498" customFormat="1" ht="14.25" customHeight="1">
      <c r="A29" s="542"/>
      <c r="B29" s="542"/>
      <c r="C29" s="539">
        <v>4300</v>
      </c>
      <c r="D29" s="540" t="s">
        <v>104</v>
      </c>
      <c r="E29" s="521">
        <v>10000</v>
      </c>
      <c r="F29" s="521"/>
      <c r="G29" s="521"/>
      <c r="H29" s="543"/>
      <c r="I29" s="518"/>
    </row>
    <row r="30" spans="1:9" s="498" customFormat="1" ht="22.5" customHeight="1">
      <c r="A30" s="512">
        <v>900</v>
      </c>
      <c r="B30" s="513"/>
      <c r="C30" s="513"/>
      <c r="D30" s="514" t="s">
        <v>73</v>
      </c>
      <c r="E30" s="515">
        <f>E31</f>
        <v>775700</v>
      </c>
      <c r="F30" s="515">
        <f>F31</f>
        <v>713483.78</v>
      </c>
      <c r="G30" s="515">
        <f>+G31</f>
        <v>713483.78</v>
      </c>
      <c r="H30" s="515">
        <f>+H31</f>
        <v>58521.57</v>
      </c>
      <c r="I30" s="516">
        <f t="shared" si="1"/>
        <v>91.979345107644718</v>
      </c>
    </row>
    <row r="31" spans="1:9" s="498" customFormat="1">
      <c r="A31" s="527"/>
      <c r="B31" s="366">
        <v>90002</v>
      </c>
      <c r="C31" s="539"/>
      <c r="D31" s="544" t="s">
        <v>231</v>
      </c>
      <c r="E31" s="517">
        <f>SUM(E32:E37)</f>
        <v>775700</v>
      </c>
      <c r="F31" s="517">
        <f>SUM(F32:F37)</f>
        <v>713483.78</v>
      </c>
      <c r="G31" s="517">
        <f>SUM(G32:G37)</f>
        <v>713483.78</v>
      </c>
      <c r="H31" s="517">
        <f>SUM(H32:H37)</f>
        <v>58521.57</v>
      </c>
      <c r="I31" s="530">
        <f t="shared" si="1"/>
        <v>91.979345107644718</v>
      </c>
    </row>
    <row r="32" spans="1:9" s="498" customFormat="1" ht="14.25" customHeight="1">
      <c r="A32" s="531"/>
      <c r="B32" s="537"/>
      <c r="C32" s="532">
        <v>4010</v>
      </c>
      <c r="D32" s="533" t="s">
        <v>106</v>
      </c>
      <c r="E32" s="541">
        <v>18700</v>
      </c>
      <c r="F32" s="521">
        <f t="shared" ref="F32:F37" si="3">+G32</f>
        <v>17500</v>
      </c>
      <c r="G32" s="541">
        <v>17500</v>
      </c>
      <c r="H32" s="535"/>
      <c r="I32" s="538">
        <f t="shared" si="1"/>
        <v>93.582887700534755</v>
      </c>
    </row>
    <row r="33" spans="1:11" s="498" customFormat="1" ht="14.25" customHeight="1">
      <c r="A33" s="531"/>
      <c r="B33" s="537"/>
      <c r="C33" s="532">
        <v>4100</v>
      </c>
      <c r="D33" s="533" t="s">
        <v>207</v>
      </c>
      <c r="E33" s="534">
        <v>1500</v>
      </c>
      <c r="F33" s="534">
        <f t="shared" si="3"/>
        <v>1500</v>
      </c>
      <c r="G33" s="535">
        <v>1500</v>
      </c>
      <c r="H33" s="535"/>
      <c r="I33" s="538">
        <f t="shared" ref="I33" si="4">F33/E33*100</f>
        <v>100</v>
      </c>
    </row>
    <row r="34" spans="1:11" s="498" customFormat="1" ht="14.25" customHeight="1">
      <c r="A34" s="531"/>
      <c r="B34" s="537"/>
      <c r="C34" s="532">
        <v>4110</v>
      </c>
      <c r="D34" s="533" t="s">
        <v>108</v>
      </c>
      <c r="E34" s="521">
        <v>3405</v>
      </c>
      <c r="F34" s="521">
        <f t="shared" si="3"/>
        <v>3249</v>
      </c>
      <c r="G34" s="521">
        <v>3249</v>
      </c>
      <c r="H34" s="521"/>
      <c r="I34" s="538">
        <f t="shared" si="1"/>
        <v>95.418502202643168</v>
      </c>
    </row>
    <row r="35" spans="1:11" s="498" customFormat="1" ht="14.25" customHeight="1">
      <c r="A35" s="531"/>
      <c r="B35" s="537"/>
      <c r="C35" s="532">
        <v>4120</v>
      </c>
      <c r="D35" s="533" t="s">
        <v>109</v>
      </c>
      <c r="E35" s="521">
        <v>495</v>
      </c>
      <c r="F35" s="521">
        <f t="shared" si="3"/>
        <v>465.5</v>
      </c>
      <c r="G35" s="521">
        <v>465.5</v>
      </c>
      <c r="H35" s="521"/>
      <c r="I35" s="538">
        <f t="shared" si="1"/>
        <v>94.040404040404042</v>
      </c>
    </row>
    <row r="36" spans="1:11" s="498" customFormat="1" ht="14.25" customHeight="1">
      <c r="A36" s="542"/>
      <c r="B36" s="542"/>
      <c r="C36" s="532">
        <v>4260</v>
      </c>
      <c r="D36" s="533" t="s">
        <v>208</v>
      </c>
      <c r="E36" s="521">
        <v>1900</v>
      </c>
      <c r="F36" s="521">
        <f t="shared" si="3"/>
        <v>1836.91</v>
      </c>
      <c r="G36" s="521">
        <v>1836.91</v>
      </c>
      <c r="H36" s="543"/>
      <c r="I36" s="518">
        <f>F36/E36*100</f>
        <v>96.679473684210521</v>
      </c>
    </row>
    <row r="37" spans="1:11" s="498" customFormat="1" ht="14.25" customHeight="1">
      <c r="A37" s="542"/>
      <c r="B37" s="542"/>
      <c r="C37" s="539">
        <v>4300</v>
      </c>
      <c r="D37" s="540" t="s">
        <v>104</v>
      </c>
      <c r="E37" s="521">
        <v>749700</v>
      </c>
      <c r="F37" s="521">
        <f t="shared" si="3"/>
        <v>688932.37</v>
      </c>
      <c r="G37" s="521">
        <v>688932.37</v>
      </c>
      <c r="H37" s="543">
        <v>58521.57</v>
      </c>
      <c r="I37" s="518">
        <f>F37/E37*100</f>
        <v>91.894407096171804</v>
      </c>
      <c r="K37" s="965"/>
    </row>
    <row r="38" spans="1:11" s="498" customFormat="1" ht="19.2" customHeight="1">
      <c r="A38" s="1140" t="s">
        <v>118</v>
      </c>
      <c r="B38" s="1140"/>
      <c r="C38" s="1140"/>
      <c r="D38" s="1140"/>
      <c r="E38" s="600">
        <f>E23+E30</f>
        <v>840570</v>
      </c>
      <c r="F38" s="600">
        <f>F23+F30</f>
        <v>768002.78</v>
      </c>
      <c r="G38" s="600">
        <f>G23+G30</f>
        <v>768002.78</v>
      </c>
      <c r="H38" s="600">
        <f>H30</f>
        <v>58521.57</v>
      </c>
      <c r="I38" s="602">
        <f t="shared" si="1"/>
        <v>91.366903410780793</v>
      </c>
    </row>
    <row r="39" spans="1:11">
      <c r="F39" s="547"/>
      <c r="G39" s="547"/>
    </row>
  </sheetData>
  <mergeCells count="20">
    <mergeCell ref="A38:D38"/>
    <mergeCell ref="C3:F3"/>
    <mergeCell ref="C4:F4"/>
    <mergeCell ref="C5:F5"/>
    <mergeCell ref="C6:F6"/>
    <mergeCell ref="A9:C9"/>
    <mergeCell ref="D9:D10"/>
    <mergeCell ref="E9:E10"/>
    <mergeCell ref="F9:F10"/>
    <mergeCell ref="G9:G10"/>
    <mergeCell ref="H9:H10"/>
    <mergeCell ref="I9:I10"/>
    <mergeCell ref="A20:C20"/>
    <mergeCell ref="D20:D21"/>
    <mergeCell ref="E20:E21"/>
    <mergeCell ref="F20:F21"/>
    <mergeCell ref="G20:G21"/>
    <mergeCell ref="H20:H21"/>
    <mergeCell ref="I20:I21"/>
    <mergeCell ref="A17:D17"/>
  </mergeCells>
  <pageMargins left="0.74803149606299213" right="0.39370078740157483" top="0.59055118110236227" bottom="0.78740157480314965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Dział</vt:lpstr>
      <vt:lpstr>T1</vt:lpstr>
      <vt:lpstr>T2</vt:lpstr>
      <vt:lpstr>T3,T4</vt:lpstr>
      <vt:lpstr>T5</vt:lpstr>
      <vt:lpstr>T6</vt:lpstr>
      <vt:lpstr>T7</vt:lpstr>
      <vt:lpstr>T8</vt:lpstr>
      <vt:lpstr>T9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2017-03-30T09:07:33Z</cp:lastPrinted>
  <dcterms:created xsi:type="dcterms:W3CDTF">2015-02-24T13:10:39Z</dcterms:created>
  <dcterms:modified xsi:type="dcterms:W3CDTF">2017-03-30T09:12:42Z</dcterms:modified>
</cp:coreProperties>
</file>