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U:\Moje Dokumenty\Sprawozdania 2018\"/>
    </mc:Choice>
  </mc:AlternateContent>
  <bookViews>
    <workbookView xWindow="0" yWindow="0" windowWidth="23040" windowHeight="8820" activeTab="9"/>
  </bookViews>
  <sheets>
    <sheet name="Dział" sheetId="1" r:id="rId1"/>
    <sheet name="T1 " sheetId="17" r:id="rId2"/>
    <sheet name="T2" sheetId="16" r:id="rId3"/>
    <sheet name="T3,T4" sheetId="4" r:id="rId4"/>
    <sheet name="T5" sheetId="14" r:id="rId5"/>
    <sheet name="T6" sheetId="6" r:id="rId6"/>
    <sheet name="T7" sheetId="7" r:id="rId7"/>
    <sheet name="T8" sheetId="12" r:id="rId8"/>
    <sheet name="T9" sheetId="9" r:id="rId9"/>
    <sheet name="T10 " sheetId="15" r:id="rId10"/>
  </sheets>
  <definedNames>
    <definedName name="_xlnm.Print_Titles" localSheetId="1">'T1 '!$6:$8</definedName>
    <definedName name="_xlnm.Print_Titles" localSheetId="2">'T2'!$5:$11</definedName>
  </definedNames>
  <calcPr calcId="152511"/>
  <customWorkbookViews>
    <customWorkbookView name="Barbara Celińska - Widok osobisty" guid="{D233706B-CF81-4E45-9BFD-AE1818FE832E}" mergeInterval="0" personalView="1" xWindow="150" windowWidth="1566" windowHeight="1032" activeSheetId="9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2" i="16" l="1"/>
  <c r="H272" i="16" l="1"/>
  <c r="H273" i="16"/>
  <c r="H96" i="16" l="1"/>
  <c r="H19" i="15" l="1"/>
  <c r="G160" i="17" l="1"/>
  <c r="I17" i="15" l="1"/>
  <c r="I16" i="15"/>
  <c r="I14" i="15"/>
  <c r="I13" i="15"/>
  <c r="I12" i="15"/>
  <c r="I10" i="15"/>
  <c r="G19" i="15"/>
  <c r="G15" i="15"/>
  <c r="H9" i="12"/>
  <c r="C3" i="9"/>
  <c r="C6" i="9"/>
  <c r="C4" i="15"/>
  <c r="C2" i="15"/>
  <c r="I155" i="17"/>
  <c r="I159" i="17"/>
  <c r="G20" i="15" l="1"/>
  <c r="H157" i="17"/>
  <c r="G157" i="17"/>
  <c r="E157" i="17"/>
  <c r="F157" i="17"/>
  <c r="H159" i="17"/>
  <c r="G159" i="17"/>
  <c r="F159" i="17"/>
  <c r="H158" i="17"/>
  <c r="G158" i="17"/>
  <c r="F158" i="17"/>
  <c r="F11" i="1" l="1"/>
  <c r="C24" i="1"/>
  <c r="F25" i="7" l="1"/>
  <c r="C4" i="12"/>
  <c r="C2" i="12"/>
  <c r="B2" i="6"/>
  <c r="B7" i="6" l="1"/>
  <c r="E11" i="1"/>
  <c r="H161" i="17" l="1"/>
  <c r="G161" i="17" s="1"/>
  <c r="F161" i="17"/>
  <c r="H160" i="17"/>
  <c r="I160" i="17"/>
  <c r="F160" i="17"/>
  <c r="E160" i="17"/>
  <c r="G162" i="17"/>
  <c r="H162" i="17"/>
  <c r="F162" i="17"/>
  <c r="E162" i="17"/>
  <c r="J140" i="4"/>
  <c r="F138" i="4"/>
  <c r="F137" i="4" s="1"/>
  <c r="G137" i="4" s="1"/>
  <c r="E138" i="4"/>
  <c r="E137" i="4"/>
  <c r="G139" i="4"/>
  <c r="C90" i="4"/>
  <c r="H156" i="17"/>
  <c r="G156" i="17"/>
  <c r="E156" i="17"/>
  <c r="F156" i="17"/>
  <c r="G138" i="4" l="1"/>
  <c r="J160" i="17"/>
  <c r="J161" i="17"/>
  <c r="J83" i="17" l="1"/>
  <c r="J84" i="17"/>
  <c r="J85" i="17"/>
  <c r="G86" i="17"/>
  <c r="J86" i="17" s="1"/>
  <c r="H44" i="17" l="1"/>
  <c r="I44" i="17"/>
  <c r="F44" i="17"/>
  <c r="G45" i="17"/>
  <c r="G46" i="17"/>
  <c r="G44" i="17" l="1"/>
  <c r="J45" i="17"/>
  <c r="D4" i="14" l="1"/>
  <c r="D2" i="14"/>
  <c r="D2" i="17"/>
  <c r="C5" i="4"/>
  <c r="C2" i="4"/>
  <c r="C87" i="4" s="1"/>
  <c r="E10" i="17" l="1"/>
  <c r="F10" i="17"/>
  <c r="H10" i="17"/>
  <c r="I10" i="17"/>
  <c r="I9" i="17" s="1"/>
  <c r="G11" i="17"/>
  <c r="G10" i="17" s="1"/>
  <c r="J12" i="17"/>
  <c r="J13" i="17"/>
  <c r="J14" i="17"/>
  <c r="J15" i="17"/>
  <c r="E16" i="17"/>
  <c r="F16" i="17"/>
  <c r="G16" i="17"/>
  <c r="H16" i="17"/>
  <c r="J17" i="17"/>
  <c r="J18" i="17"/>
  <c r="F20" i="17"/>
  <c r="G20" i="17"/>
  <c r="I20" i="17"/>
  <c r="J21" i="17"/>
  <c r="E23" i="17"/>
  <c r="E22" i="17" s="1"/>
  <c r="F23" i="17"/>
  <c r="F22" i="17" s="1"/>
  <c r="G23" i="17"/>
  <c r="G22" i="17" s="1"/>
  <c r="H23" i="17"/>
  <c r="H22" i="17" s="1"/>
  <c r="J24" i="17"/>
  <c r="J25" i="17"/>
  <c r="J26" i="17"/>
  <c r="J28" i="17"/>
  <c r="E30" i="17"/>
  <c r="F30" i="17"/>
  <c r="G30" i="17"/>
  <c r="H30" i="17"/>
  <c r="J31" i="17"/>
  <c r="J32" i="17"/>
  <c r="E33" i="17"/>
  <c r="F33" i="17"/>
  <c r="G33" i="17"/>
  <c r="J33" i="17" s="1"/>
  <c r="J34" i="17"/>
  <c r="J35" i="17"/>
  <c r="G36" i="17"/>
  <c r="H36" i="17"/>
  <c r="E39" i="17"/>
  <c r="F39" i="17"/>
  <c r="G39" i="17"/>
  <c r="H39" i="17"/>
  <c r="J40" i="17"/>
  <c r="E41" i="17"/>
  <c r="F41" i="17"/>
  <c r="G41" i="17"/>
  <c r="H41" i="17"/>
  <c r="J42" i="17"/>
  <c r="F43" i="17"/>
  <c r="G43" i="17"/>
  <c r="H43" i="17"/>
  <c r="I43" i="17"/>
  <c r="J46" i="17"/>
  <c r="J47" i="17"/>
  <c r="E49" i="17"/>
  <c r="F49" i="17"/>
  <c r="G49" i="17"/>
  <c r="H49" i="17"/>
  <c r="J50" i="17"/>
  <c r="E51" i="17"/>
  <c r="F51" i="17"/>
  <c r="G51" i="17"/>
  <c r="H51" i="17"/>
  <c r="J52" i="17"/>
  <c r="J53" i="17"/>
  <c r="J54" i="17"/>
  <c r="J55" i="17"/>
  <c r="J57" i="17"/>
  <c r="J58" i="17"/>
  <c r="E59" i="17"/>
  <c r="F59" i="17"/>
  <c r="G59" i="17"/>
  <c r="H59" i="17"/>
  <c r="J60" i="17"/>
  <c r="J61" i="17"/>
  <c r="J62" i="17"/>
  <c r="J63" i="17"/>
  <c r="J64" i="17"/>
  <c r="J65" i="17"/>
  <c r="J66" i="17"/>
  <c r="J67" i="17"/>
  <c r="E68" i="17"/>
  <c r="F68" i="17"/>
  <c r="G68" i="17"/>
  <c r="H68" i="17"/>
  <c r="J69" i="17"/>
  <c r="J70" i="17"/>
  <c r="J71" i="17"/>
  <c r="J72" i="17"/>
  <c r="E73" i="17"/>
  <c r="F73" i="17"/>
  <c r="G73" i="17"/>
  <c r="J74" i="17"/>
  <c r="H75" i="17"/>
  <c r="J75" i="17"/>
  <c r="E77" i="17"/>
  <c r="F77" i="17"/>
  <c r="G77" i="17"/>
  <c r="J78" i="17"/>
  <c r="E79" i="17"/>
  <c r="F79" i="17"/>
  <c r="G79" i="17"/>
  <c r="H79" i="17" s="1"/>
  <c r="J80" i="17"/>
  <c r="E81" i="17"/>
  <c r="F81" i="17"/>
  <c r="G81" i="17"/>
  <c r="H81" i="17"/>
  <c r="J82" i="17"/>
  <c r="J87" i="17"/>
  <c r="J88" i="17"/>
  <c r="F90" i="17"/>
  <c r="G90" i="17"/>
  <c r="H90" i="17"/>
  <c r="J91" i="17"/>
  <c r="F93" i="17"/>
  <c r="G93" i="17"/>
  <c r="H93" i="17"/>
  <c r="J94" i="17"/>
  <c r="E95" i="17"/>
  <c r="F95" i="17"/>
  <c r="G95" i="17"/>
  <c r="J95" i="17" s="1"/>
  <c r="H95" i="17"/>
  <c r="J96" i="17"/>
  <c r="J97" i="17"/>
  <c r="E99" i="17"/>
  <c r="F99" i="17"/>
  <c r="G99" i="17"/>
  <c r="H99" i="17"/>
  <c r="J100" i="17"/>
  <c r="J101" i="17"/>
  <c r="J102" i="17"/>
  <c r="E103" i="17"/>
  <c r="F103" i="17"/>
  <c r="G103" i="17"/>
  <c r="H103" i="17"/>
  <c r="J104" i="17"/>
  <c r="J105" i="17"/>
  <c r="J106" i="17"/>
  <c r="F107" i="17"/>
  <c r="G107" i="17"/>
  <c r="H107" i="17"/>
  <c r="J108" i="17"/>
  <c r="F109" i="17"/>
  <c r="G109" i="17"/>
  <c r="H109" i="17"/>
  <c r="J110" i="17"/>
  <c r="E112" i="17"/>
  <c r="F112" i="17"/>
  <c r="G112" i="17"/>
  <c r="H112" i="17"/>
  <c r="J113" i="17"/>
  <c r="J114" i="17"/>
  <c r="E115" i="17"/>
  <c r="F115" i="17"/>
  <c r="G115" i="17"/>
  <c r="H115" i="17"/>
  <c r="J116" i="17"/>
  <c r="E117" i="17"/>
  <c r="F117" i="17"/>
  <c r="G117" i="17"/>
  <c r="H117" i="17" s="1"/>
  <c r="J118" i="17"/>
  <c r="E119" i="17"/>
  <c r="F119" i="17"/>
  <c r="G119" i="17"/>
  <c r="H119" i="17"/>
  <c r="J120" i="17"/>
  <c r="J121" i="17"/>
  <c r="E122" i="17"/>
  <c r="F122" i="17"/>
  <c r="G122" i="17"/>
  <c r="H122" i="17"/>
  <c r="J123" i="17"/>
  <c r="F125" i="17"/>
  <c r="G125" i="17"/>
  <c r="H125" i="17"/>
  <c r="J126" i="17"/>
  <c r="E128" i="17"/>
  <c r="F128" i="17"/>
  <c r="G128" i="17"/>
  <c r="H128" i="17"/>
  <c r="J129" i="17"/>
  <c r="J130" i="17"/>
  <c r="E131" i="17"/>
  <c r="F131" i="17"/>
  <c r="G131" i="17"/>
  <c r="H131" i="17"/>
  <c r="J132" i="17"/>
  <c r="J133" i="17"/>
  <c r="J134" i="17"/>
  <c r="J135" i="17"/>
  <c r="F136" i="17"/>
  <c r="G136" i="17"/>
  <c r="H136" i="17"/>
  <c r="J137" i="17"/>
  <c r="F138" i="17"/>
  <c r="G138" i="17"/>
  <c r="H138" i="17"/>
  <c r="J139" i="17"/>
  <c r="J140" i="17"/>
  <c r="J141" i="17"/>
  <c r="E143" i="17"/>
  <c r="F143" i="17"/>
  <c r="G143" i="17"/>
  <c r="H143" i="17"/>
  <c r="J144" i="17"/>
  <c r="J145" i="17"/>
  <c r="J146" i="17"/>
  <c r="E147" i="17"/>
  <c r="F147" i="17"/>
  <c r="G147" i="17"/>
  <c r="H147" i="17"/>
  <c r="J148" i="17"/>
  <c r="F149" i="17"/>
  <c r="G149" i="17"/>
  <c r="H149" i="17"/>
  <c r="J150" i="17"/>
  <c r="F151" i="17"/>
  <c r="G151" i="17"/>
  <c r="J151" i="17" s="1"/>
  <c r="H151" i="17"/>
  <c r="J152" i="17"/>
  <c r="J153" i="17"/>
  <c r="J162" i="17"/>
  <c r="H124" i="17" l="1"/>
  <c r="H155" i="17"/>
  <c r="G124" i="17"/>
  <c r="F124" i="17"/>
  <c r="J124" i="17" s="1"/>
  <c r="F155" i="17"/>
  <c r="J138" i="17"/>
  <c r="J136" i="17"/>
  <c r="J128" i="17"/>
  <c r="J119" i="17"/>
  <c r="J109" i="17"/>
  <c r="J90" i="17"/>
  <c r="J73" i="17"/>
  <c r="F19" i="17"/>
  <c r="J159" i="17"/>
  <c r="I19" i="17"/>
  <c r="J81" i="17"/>
  <c r="J131" i="17"/>
  <c r="J122" i="17"/>
  <c r="J103" i="17"/>
  <c r="H73" i="17"/>
  <c r="J39" i="17"/>
  <c r="H9" i="17"/>
  <c r="J68" i="17"/>
  <c r="E38" i="17"/>
  <c r="J149" i="17"/>
  <c r="J79" i="17"/>
  <c r="J51" i="17"/>
  <c r="J43" i="17"/>
  <c r="F29" i="17"/>
  <c r="J20" i="17"/>
  <c r="H48" i="17"/>
  <c r="J22" i="17"/>
  <c r="J41" i="17"/>
  <c r="E9" i="17"/>
  <c r="J158" i="17"/>
  <c r="J115" i="17"/>
  <c r="J99" i="17"/>
  <c r="J93" i="17"/>
  <c r="G9" i="17"/>
  <c r="J156" i="17"/>
  <c r="E155" i="17"/>
  <c r="J147" i="17"/>
  <c r="E142" i="17"/>
  <c r="H127" i="17"/>
  <c r="E111" i="17"/>
  <c r="F38" i="17"/>
  <c r="J16" i="17"/>
  <c r="I154" i="17"/>
  <c r="H142" i="17"/>
  <c r="E127" i="17"/>
  <c r="J117" i="17"/>
  <c r="H111" i="17"/>
  <c r="J107" i="17"/>
  <c r="H29" i="17"/>
  <c r="F127" i="17"/>
  <c r="J125" i="17"/>
  <c r="G89" i="17"/>
  <c r="F76" i="17"/>
  <c r="J59" i="17"/>
  <c r="H38" i="17"/>
  <c r="E29" i="17"/>
  <c r="J30" i="17"/>
  <c r="J11" i="17"/>
  <c r="F9" i="17"/>
  <c r="F142" i="17"/>
  <c r="J143" i="17"/>
  <c r="F89" i="17"/>
  <c r="H77" i="17"/>
  <c r="H76" i="17" s="1"/>
  <c r="J77" i="17"/>
  <c r="G76" i="17"/>
  <c r="G111" i="17"/>
  <c r="J49" i="17"/>
  <c r="G48" i="17"/>
  <c r="G142" i="17"/>
  <c r="E89" i="17"/>
  <c r="H89" i="17"/>
  <c r="E76" i="17"/>
  <c r="F48" i="17"/>
  <c r="F111" i="17"/>
  <c r="J112" i="17"/>
  <c r="E48" i="17"/>
  <c r="J10" i="17"/>
  <c r="G19" i="17"/>
  <c r="G127" i="17"/>
  <c r="J44" i="17"/>
  <c r="G38" i="17"/>
  <c r="G29" i="17"/>
  <c r="J23" i="17"/>
  <c r="J157" i="17" l="1"/>
  <c r="G155" i="17"/>
  <c r="J155" i="17" s="1"/>
  <c r="J19" i="17"/>
  <c r="G154" i="17"/>
  <c r="J76" i="17"/>
  <c r="J127" i="17"/>
  <c r="J9" i="17"/>
  <c r="J29" i="17"/>
  <c r="J38" i="17"/>
  <c r="E154" i="17"/>
  <c r="F154" i="17"/>
  <c r="H154" i="17"/>
  <c r="J89" i="17"/>
  <c r="J48" i="17"/>
  <c r="J142" i="17"/>
  <c r="J111" i="17"/>
  <c r="J154" i="17" l="1"/>
  <c r="J111" i="4"/>
  <c r="J110" i="4"/>
  <c r="J109" i="4"/>
  <c r="G108" i="4"/>
  <c r="I107" i="4"/>
  <c r="J107" i="4" s="1"/>
  <c r="H107" i="4"/>
  <c r="F107" i="4"/>
  <c r="E107" i="4"/>
  <c r="G107" i="4" l="1"/>
  <c r="J101" i="4"/>
  <c r="G100" i="4"/>
  <c r="I99" i="4"/>
  <c r="H99" i="4"/>
  <c r="F99" i="4"/>
  <c r="E99" i="4"/>
  <c r="G97" i="4"/>
  <c r="F96" i="4"/>
  <c r="E96" i="4"/>
  <c r="E95" i="4" s="1"/>
  <c r="G99" i="4" l="1"/>
  <c r="J99" i="4"/>
  <c r="G96" i="4"/>
  <c r="F95" i="4"/>
  <c r="G95" i="4" l="1"/>
  <c r="D39" i="1"/>
  <c r="D38" i="1"/>
  <c r="D37" i="1"/>
  <c r="D36" i="1"/>
  <c r="D35" i="1"/>
  <c r="D30" i="1"/>
  <c r="D29" i="1"/>
  <c r="D28" i="1"/>
  <c r="D27" i="1"/>
  <c r="D26" i="1"/>
  <c r="D25" i="1"/>
  <c r="D24" i="1"/>
  <c r="D23" i="1"/>
  <c r="C39" i="1"/>
  <c r="C38" i="1"/>
  <c r="C37" i="1"/>
  <c r="C36" i="1"/>
  <c r="C35" i="1"/>
  <c r="C33" i="1"/>
  <c r="C31" i="1"/>
  <c r="C30" i="1"/>
  <c r="C29" i="1"/>
  <c r="C28" i="1"/>
  <c r="C27" i="1"/>
  <c r="C26" i="1"/>
  <c r="C25" i="1"/>
  <c r="C23" i="1"/>
  <c r="R134" i="16"/>
  <c r="R135" i="16"/>
  <c r="P349" i="16" l="1"/>
  <c r="O349" i="16"/>
  <c r="N349" i="16"/>
  <c r="H348" i="16"/>
  <c r="I347" i="16"/>
  <c r="H347" i="16"/>
  <c r="I345" i="16"/>
  <c r="H345" i="16"/>
  <c r="I344" i="16"/>
  <c r="Q343" i="16"/>
  <c r="K343" i="16"/>
  <c r="G343" i="16"/>
  <c r="F343" i="16"/>
  <c r="E343" i="16"/>
  <c r="I342" i="16"/>
  <c r="H342" i="16"/>
  <c r="L341" i="16"/>
  <c r="I341" i="16"/>
  <c r="G341" i="16"/>
  <c r="G340" i="16" s="1"/>
  <c r="F341" i="16"/>
  <c r="E341" i="16"/>
  <c r="E340" i="16" s="1"/>
  <c r="L340" i="16"/>
  <c r="I338" i="16"/>
  <c r="H338" i="16"/>
  <c r="K337" i="16"/>
  <c r="K332" i="16" s="1"/>
  <c r="G337" i="16"/>
  <c r="H337" i="16" s="1"/>
  <c r="F337" i="16"/>
  <c r="E337" i="16"/>
  <c r="I336" i="16"/>
  <c r="H336" i="16"/>
  <c r="L335" i="16"/>
  <c r="I335" i="16" s="1"/>
  <c r="G335" i="16"/>
  <c r="H335" i="16" s="1"/>
  <c r="F335" i="16"/>
  <c r="E335" i="16"/>
  <c r="I334" i="16"/>
  <c r="H334" i="16"/>
  <c r="L333" i="16"/>
  <c r="I333" i="16" s="1"/>
  <c r="G333" i="16"/>
  <c r="H333" i="16" s="1"/>
  <c r="F333" i="16"/>
  <c r="F332" i="16" s="1"/>
  <c r="E333" i="16"/>
  <c r="E332" i="16" s="1"/>
  <c r="G332" i="16"/>
  <c r="H332" i="16" s="1"/>
  <c r="I329" i="16"/>
  <c r="H329" i="16"/>
  <c r="I328" i="16"/>
  <c r="H328" i="16"/>
  <c r="I327" i="16"/>
  <c r="H327" i="16"/>
  <c r="I326" i="16"/>
  <c r="H326" i="16"/>
  <c r="I325" i="16"/>
  <c r="H325" i="16"/>
  <c r="I324" i="16"/>
  <c r="H324" i="16"/>
  <c r="I323" i="16"/>
  <c r="H323" i="16"/>
  <c r="I322" i="16"/>
  <c r="H322" i="16"/>
  <c r="I321" i="16"/>
  <c r="H321" i="16"/>
  <c r="I320" i="16"/>
  <c r="H320" i="16"/>
  <c r="I319" i="16"/>
  <c r="H319" i="16"/>
  <c r="I318" i="16"/>
  <c r="H318" i="16"/>
  <c r="I317" i="16"/>
  <c r="H317" i="16"/>
  <c r="Q316" i="16"/>
  <c r="M316" i="16"/>
  <c r="K316" i="16"/>
  <c r="J316" i="16"/>
  <c r="G316" i="16"/>
  <c r="F316" i="16"/>
  <c r="E316" i="16"/>
  <c r="I315" i="16"/>
  <c r="H315" i="16"/>
  <c r="I314" i="16"/>
  <c r="H314" i="16"/>
  <c r="I313" i="16"/>
  <c r="H313" i="16"/>
  <c r="K311" i="16"/>
  <c r="I311" i="16" s="1"/>
  <c r="G311" i="16"/>
  <c r="F311" i="16"/>
  <c r="E311" i="16"/>
  <c r="I310" i="16"/>
  <c r="H310" i="16"/>
  <c r="I309" i="16"/>
  <c r="H309" i="16"/>
  <c r="I308" i="16"/>
  <c r="H308" i="16"/>
  <c r="I307" i="16"/>
  <c r="H307" i="16"/>
  <c r="I306" i="16"/>
  <c r="H306" i="16"/>
  <c r="K305" i="16"/>
  <c r="J305" i="16"/>
  <c r="G305" i="16"/>
  <c r="F305" i="16"/>
  <c r="E305" i="16"/>
  <c r="E304" i="16" s="1"/>
  <c r="Q304" i="16"/>
  <c r="M304" i="16"/>
  <c r="I303" i="16"/>
  <c r="H303" i="16"/>
  <c r="I302" i="16"/>
  <c r="G302" i="16"/>
  <c r="F302" i="16"/>
  <c r="E302" i="16"/>
  <c r="H301" i="16"/>
  <c r="I300" i="16"/>
  <c r="H300" i="16"/>
  <c r="I299" i="16"/>
  <c r="H299" i="16"/>
  <c r="I298" i="16"/>
  <c r="H298" i="16"/>
  <c r="I297" i="16"/>
  <c r="H297" i="16"/>
  <c r="I296" i="16"/>
  <c r="H296" i="16"/>
  <c r="M295" i="16"/>
  <c r="K295" i="16"/>
  <c r="J295" i="16"/>
  <c r="G295" i="16"/>
  <c r="F295" i="16"/>
  <c r="E295" i="16"/>
  <c r="I294" i="16"/>
  <c r="H294" i="16"/>
  <c r="K293" i="16"/>
  <c r="I293" i="16" s="1"/>
  <c r="G293" i="16"/>
  <c r="F293" i="16"/>
  <c r="I292" i="16"/>
  <c r="H292" i="16"/>
  <c r="I291" i="16"/>
  <c r="H291" i="16"/>
  <c r="I290" i="16"/>
  <c r="H290" i="16"/>
  <c r="I289" i="16"/>
  <c r="H289" i="16"/>
  <c r="I288" i="16"/>
  <c r="H288" i="16"/>
  <c r="I287" i="16"/>
  <c r="H287" i="16"/>
  <c r="I286" i="16"/>
  <c r="H286" i="16"/>
  <c r="I285" i="16"/>
  <c r="H285" i="16"/>
  <c r="M284" i="16"/>
  <c r="K284" i="16"/>
  <c r="J284" i="16"/>
  <c r="G284" i="16"/>
  <c r="F284" i="16"/>
  <c r="E284" i="16"/>
  <c r="I283" i="16"/>
  <c r="H283" i="16"/>
  <c r="I282" i="16"/>
  <c r="H282" i="16"/>
  <c r="I281" i="16"/>
  <c r="H281" i="16"/>
  <c r="I280" i="16"/>
  <c r="H280" i="16"/>
  <c r="I279" i="16"/>
  <c r="H279" i="16"/>
  <c r="I277" i="16"/>
  <c r="H277" i="16"/>
  <c r="I276" i="16"/>
  <c r="H276" i="16"/>
  <c r="I275" i="16"/>
  <c r="I273" i="16" s="1"/>
  <c r="H275" i="16"/>
  <c r="I274" i="16"/>
  <c r="H274" i="16"/>
  <c r="M273" i="16"/>
  <c r="M272" i="16" s="1"/>
  <c r="K273" i="16"/>
  <c r="J273" i="16"/>
  <c r="G273" i="16"/>
  <c r="F273" i="16"/>
  <c r="E273" i="16"/>
  <c r="E272" i="16" s="1"/>
  <c r="I271" i="16"/>
  <c r="I270" i="16" s="1"/>
  <c r="H271" i="16"/>
  <c r="M270" i="16"/>
  <c r="G270" i="16"/>
  <c r="F270" i="16"/>
  <c r="I269" i="16"/>
  <c r="H269" i="16"/>
  <c r="I268" i="16"/>
  <c r="H268" i="16"/>
  <c r="I267" i="16"/>
  <c r="H267" i="16"/>
  <c r="I266" i="16"/>
  <c r="H266" i="16"/>
  <c r="I265" i="16"/>
  <c r="H265" i="16"/>
  <c r="I264" i="16"/>
  <c r="H264" i="16"/>
  <c r="M263" i="16"/>
  <c r="M262" i="16" s="1"/>
  <c r="K263" i="16"/>
  <c r="J263" i="16"/>
  <c r="G263" i="16"/>
  <c r="F263" i="16"/>
  <c r="F262" i="16" s="1"/>
  <c r="E263" i="16"/>
  <c r="J262" i="16"/>
  <c r="E262" i="16"/>
  <c r="I261" i="16"/>
  <c r="I260" i="16" s="1"/>
  <c r="H261" i="16"/>
  <c r="M260" i="16"/>
  <c r="G260" i="16"/>
  <c r="H260" i="16" s="1"/>
  <c r="F260" i="16"/>
  <c r="E260" i="16"/>
  <c r="F256" i="16"/>
  <c r="E256" i="16"/>
  <c r="E230" i="16" s="1"/>
  <c r="I255" i="16"/>
  <c r="H255" i="16"/>
  <c r="I254" i="16"/>
  <c r="H254" i="16"/>
  <c r="I253" i="16"/>
  <c r="H253" i="16"/>
  <c r="I252" i="16"/>
  <c r="H252" i="16"/>
  <c r="I251" i="16"/>
  <c r="H251" i="16"/>
  <c r="I250" i="16"/>
  <c r="H250" i="16"/>
  <c r="I248" i="16"/>
  <c r="H248" i="16"/>
  <c r="H247" i="16"/>
  <c r="I246" i="16"/>
  <c r="H246" i="16"/>
  <c r="I245" i="16"/>
  <c r="H245" i="16"/>
  <c r="I244" i="16"/>
  <c r="H244" i="16"/>
  <c r="I243" i="16"/>
  <c r="H243" i="16"/>
  <c r="I242" i="16"/>
  <c r="H242" i="16"/>
  <c r="M241" i="16"/>
  <c r="K241" i="16"/>
  <c r="J241" i="16"/>
  <c r="J230" i="16" s="1"/>
  <c r="G241" i="16"/>
  <c r="F241" i="16"/>
  <c r="E241" i="16"/>
  <c r="I240" i="16"/>
  <c r="H240" i="16"/>
  <c r="M239" i="16"/>
  <c r="I239" i="16"/>
  <c r="G239" i="16"/>
  <c r="F239" i="16"/>
  <c r="E239" i="16"/>
  <c r="F237" i="16"/>
  <c r="E237" i="16"/>
  <c r="I236" i="16"/>
  <c r="H236" i="16"/>
  <c r="I235" i="16"/>
  <c r="H235" i="16"/>
  <c r="I234" i="16"/>
  <c r="H234" i="16"/>
  <c r="M233" i="16"/>
  <c r="K233" i="16"/>
  <c r="I233" i="16"/>
  <c r="G233" i="16"/>
  <c r="F233" i="16"/>
  <c r="E233" i="16"/>
  <c r="I232" i="16"/>
  <c r="H232" i="16"/>
  <c r="K231" i="16"/>
  <c r="G231" i="16"/>
  <c r="F231" i="16"/>
  <c r="E231" i="16"/>
  <c r="I226" i="16"/>
  <c r="H226" i="16"/>
  <c r="I225" i="16"/>
  <c r="H225" i="16"/>
  <c r="I224" i="16"/>
  <c r="H224" i="16"/>
  <c r="I223" i="16"/>
  <c r="H223" i="16"/>
  <c r="K222" i="16"/>
  <c r="J222" i="16"/>
  <c r="J216" i="16" s="1"/>
  <c r="G222" i="16"/>
  <c r="F222" i="16"/>
  <c r="E222" i="16"/>
  <c r="I221" i="16"/>
  <c r="H221" i="16"/>
  <c r="K219" i="16"/>
  <c r="I219" i="16" s="1"/>
  <c r="G219" i="16"/>
  <c r="F219" i="16"/>
  <c r="E219" i="16"/>
  <c r="H218" i="16"/>
  <c r="L217" i="16"/>
  <c r="L216" i="16" s="1"/>
  <c r="I217" i="16"/>
  <c r="G217" i="16"/>
  <c r="F217" i="16"/>
  <c r="E217" i="16"/>
  <c r="E216" i="16" s="1"/>
  <c r="I215" i="16"/>
  <c r="H215" i="16"/>
  <c r="I214" i="16"/>
  <c r="H214" i="16"/>
  <c r="I213" i="16"/>
  <c r="H213" i="16"/>
  <c r="K212" i="16"/>
  <c r="G212" i="16"/>
  <c r="H212" i="16" s="1"/>
  <c r="F212" i="16"/>
  <c r="E212" i="16"/>
  <c r="I211" i="16"/>
  <c r="H211" i="16"/>
  <c r="K210" i="16"/>
  <c r="I210" i="16"/>
  <c r="G210" i="16"/>
  <c r="F210" i="16"/>
  <c r="I209" i="16"/>
  <c r="H209" i="16"/>
  <c r="I208" i="16"/>
  <c r="H208" i="16"/>
  <c r="I207" i="16"/>
  <c r="H207" i="16"/>
  <c r="J206" i="16"/>
  <c r="I206" i="16"/>
  <c r="G206" i="16"/>
  <c r="F206" i="16"/>
  <c r="E206" i="16"/>
  <c r="I205" i="16"/>
  <c r="H205" i="16"/>
  <c r="I204" i="16"/>
  <c r="H204" i="16"/>
  <c r="I203" i="16"/>
  <c r="H203" i="16"/>
  <c r="I202" i="16"/>
  <c r="H202" i="16"/>
  <c r="I201" i="16"/>
  <c r="I199" i="16" s="1"/>
  <c r="H201" i="16"/>
  <c r="I200" i="16"/>
  <c r="H200" i="16"/>
  <c r="K199" i="16"/>
  <c r="J199" i="16"/>
  <c r="G199" i="16"/>
  <c r="F199" i="16"/>
  <c r="H199" i="16" s="1"/>
  <c r="E199" i="16"/>
  <c r="I198" i="16"/>
  <c r="H198" i="16"/>
  <c r="K197" i="16"/>
  <c r="I197" i="16" s="1"/>
  <c r="G197" i="16"/>
  <c r="F197" i="16"/>
  <c r="H197" i="16" s="1"/>
  <c r="E197" i="16"/>
  <c r="I196" i="16"/>
  <c r="H196" i="16"/>
  <c r="K195" i="16"/>
  <c r="I195" i="16" s="1"/>
  <c r="G195" i="16"/>
  <c r="F195" i="16"/>
  <c r="H195" i="16" s="1"/>
  <c r="E195" i="16"/>
  <c r="I194" i="16"/>
  <c r="H194" i="16"/>
  <c r="I193" i="16"/>
  <c r="H193" i="16"/>
  <c r="I192" i="16"/>
  <c r="H192" i="16"/>
  <c r="I191" i="16"/>
  <c r="H191" i="16"/>
  <c r="I190" i="16"/>
  <c r="H190" i="16"/>
  <c r="I189" i="16"/>
  <c r="H189" i="16"/>
  <c r="I188" i="16"/>
  <c r="H188" i="16"/>
  <c r="I187" i="16"/>
  <c r="H187" i="16"/>
  <c r="I186" i="16"/>
  <c r="H186" i="16"/>
  <c r="M185" i="16"/>
  <c r="K185" i="16"/>
  <c r="J185" i="16"/>
  <c r="G185" i="16"/>
  <c r="F185" i="16"/>
  <c r="E185" i="16"/>
  <c r="I184" i="16"/>
  <c r="H184" i="16"/>
  <c r="I183" i="16"/>
  <c r="H183" i="16"/>
  <c r="I182" i="16"/>
  <c r="H182" i="16"/>
  <c r="I181" i="16"/>
  <c r="H181" i="16"/>
  <c r="I180" i="16"/>
  <c r="H180" i="16"/>
  <c r="I179" i="16"/>
  <c r="H179" i="16"/>
  <c r="M178" i="16"/>
  <c r="K178" i="16"/>
  <c r="J178" i="16"/>
  <c r="G178" i="16"/>
  <c r="F178" i="16"/>
  <c r="E178" i="16"/>
  <c r="I177" i="16"/>
  <c r="H177" i="16"/>
  <c r="I176" i="16"/>
  <c r="H176" i="16"/>
  <c r="I175" i="16"/>
  <c r="H175" i="16"/>
  <c r="I174" i="16"/>
  <c r="H174" i="16"/>
  <c r="I172" i="16"/>
  <c r="H172" i="16"/>
  <c r="I170" i="16"/>
  <c r="H170" i="16"/>
  <c r="I169" i="16"/>
  <c r="H169" i="16"/>
  <c r="I168" i="16"/>
  <c r="H168" i="16"/>
  <c r="I167" i="16"/>
  <c r="H167" i="16"/>
  <c r="I166" i="16"/>
  <c r="H166" i="16"/>
  <c r="I165" i="16"/>
  <c r="H165" i="16"/>
  <c r="I164" i="16"/>
  <c r="H164" i="16"/>
  <c r="M163" i="16"/>
  <c r="K163" i="16"/>
  <c r="J163" i="16"/>
  <c r="G163" i="16"/>
  <c r="F163" i="16"/>
  <c r="E163" i="16"/>
  <c r="I162" i="16"/>
  <c r="H162" i="16"/>
  <c r="I161" i="16"/>
  <c r="H161" i="16"/>
  <c r="I160" i="16"/>
  <c r="H160" i="16"/>
  <c r="I159" i="16"/>
  <c r="H159" i="16"/>
  <c r="I158" i="16"/>
  <c r="H158" i="16"/>
  <c r="I157" i="16"/>
  <c r="I156" i="16" s="1"/>
  <c r="H157" i="16"/>
  <c r="M156" i="16"/>
  <c r="K156" i="16"/>
  <c r="J156" i="16"/>
  <c r="J134" i="16" s="1"/>
  <c r="G156" i="16"/>
  <c r="H156" i="16" s="1"/>
  <c r="F156" i="16"/>
  <c r="E156" i="16"/>
  <c r="H155" i="16"/>
  <c r="H154" i="16"/>
  <c r="H153" i="16"/>
  <c r="I152" i="16"/>
  <c r="H152" i="16"/>
  <c r="I151" i="16"/>
  <c r="H151" i="16"/>
  <c r="I150" i="16"/>
  <c r="H150" i="16"/>
  <c r="I149" i="16"/>
  <c r="H149" i="16"/>
  <c r="I148" i="16"/>
  <c r="H148" i="16"/>
  <c r="I147" i="16"/>
  <c r="H147" i="16"/>
  <c r="I146" i="16"/>
  <c r="H146" i="16"/>
  <c r="I145" i="16"/>
  <c r="H145" i="16"/>
  <c r="I144" i="16"/>
  <c r="H144" i="16"/>
  <c r="I143" i="16"/>
  <c r="H143" i="16"/>
  <c r="I142" i="16"/>
  <c r="H142" i="16"/>
  <c r="I141" i="16"/>
  <c r="H141" i="16"/>
  <c r="I140" i="16"/>
  <c r="H140" i="16"/>
  <c r="I139" i="16"/>
  <c r="H139" i="16"/>
  <c r="I138" i="16"/>
  <c r="H138" i="16"/>
  <c r="I137" i="16"/>
  <c r="H137" i="16"/>
  <c r="I136" i="16"/>
  <c r="I135" i="16" s="1"/>
  <c r="H136" i="16"/>
  <c r="Q135" i="16"/>
  <c r="M135" i="16"/>
  <c r="K135" i="16"/>
  <c r="J135" i="16"/>
  <c r="G135" i="16"/>
  <c r="F135" i="16"/>
  <c r="H135" i="16" s="1"/>
  <c r="E135" i="16"/>
  <c r="Q134" i="16"/>
  <c r="E134" i="16"/>
  <c r="F132" i="16"/>
  <c r="E132" i="16"/>
  <c r="H131" i="16"/>
  <c r="K130" i="16"/>
  <c r="K129" i="16" s="1"/>
  <c r="I130" i="16"/>
  <c r="G130" i="16"/>
  <c r="F130" i="16"/>
  <c r="E130" i="16"/>
  <c r="I129" i="16"/>
  <c r="E129" i="16"/>
  <c r="H128" i="16"/>
  <c r="I127" i="16"/>
  <c r="H127" i="16"/>
  <c r="I126" i="16"/>
  <c r="H126" i="16"/>
  <c r="I125" i="16"/>
  <c r="H125" i="16"/>
  <c r="I124" i="16"/>
  <c r="H124" i="16"/>
  <c r="I123" i="16"/>
  <c r="H123" i="16"/>
  <c r="I122" i="16"/>
  <c r="H122" i="16"/>
  <c r="I121" i="16"/>
  <c r="H121" i="16"/>
  <c r="I120" i="16"/>
  <c r="H120" i="16"/>
  <c r="I119" i="16"/>
  <c r="H119" i="16"/>
  <c r="I118" i="16"/>
  <c r="H118" i="16"/>
  <c r="I117" i="16"/>
  <c r="H117" i="16"/>
  <c r="I116" i="16"/>
  <c r="H116" i="16"/>
  <c r="I115" i="16"/>
  <c r="H115" i="16"/>
  <c r="I114" i="16"/>
  <c r="I113" i="16" s="1"/>
  <c r="H114" i="16"/>
  <c r="Q113" i="16"/>
  <c r="Q110" i="16" s="1"/>
  <c r="M113" i="16"/>
  <c r="K113" i="16"/>
  <c r="J113" i="16"/>
  <c r="J110" i="16" s="1"/>
  <c r="G113" i="16"/>
  <c r="G110" i="16" s="1"/>
  <c r="F113" i="16"/>
  <c r="E113" i="16"/>
  <c r="I112" i="16"/>
  <c r="H112" i="16"/>
  <c r="K111" i="16"/>
  <c r="I111" i="16"/>
  <c r="G111" i="16"/>
  <c r="F111" i="16"/>
  <c r="M110" i="16"/>
  <c r="I109" i="16"/>
  <c r="I108" i="16" s="1"/>
  <c r="H109" i="16"/>
  <c r="M108" i="16"/>
  <c r="M107" i="16" s="1"/>
  <c r="G108" i="16"/>
  <c r="G107" i="16" s="1"/>
  <c r="F108" i="16"/>
  <c r="F107" i="16" s="1"/>
  <c r="H107" i="16" s="1"/>
  <c r="I107" i="16"/>
  <c r="I106" i="16"/>
  <c r="H106" i="16"/>
  <c r="I105" i="16"/>
  <c r="H105" i="16"/>
  <c r="I104" i="16"/>
  <c r="H104" i="16"/>
  <c r="I103" i="16"/>
  <c r="H103" i="16"/>
  <c r="I102" i="16"/>
  <c r="H102" i="16"/>
  <c r="I101" i="16"/>
  <c r="H101" i="16"/>
  <c r="I100" i="16"/>
  <c r="H100" i="16"/>
  <c r="M99" i="16"/>
  <c r="M96" i="16" s="1"/>
  <c r="K99" i="16"/>
  <c r="K96" i="16" s="1"/>
  <c r="J99" i="16"/>
  <c r="J96" i="16" s="1"/>
  <c r="G99" i="16"/>
  <c r="H99" i="16" s="1"/>
  <c r="F99" i="16"/>
  <c r="I98" i="16"/>
  <c r="I97" i="16" s="1"/>
  <c r="H98" i="16"/>
  <c r="K97" i="16"/>
  <c r="G97" i="16"/>
  <c r="F97" i="16"/>
  <c r="F96" i="16" s="1"/>
  <c r="E97" i="16"/>
  <c r="E96" i="16" s="1"/>
  <c r="I95" i="16"/>
  <c r="G95" i="16" s="1"/>
  <c r="G90" i="16" s="1"/>
  <c r="I94" i="16"/>
  <c r="H94" i="16"/>
  <c r="I93" i="16"/>
  <c r="H93" i="16"/>
  <c r="I92" i="16"/>
  <c r="H92" i="16"/>
  <c r="I91" i="16"/>
  <c r="H91" i="16"/>
  <c r="M90" i="16"/>
  <c r="K90" i="16"/>
  <c r="I90" i="16"/>
  <c r="F90" i="16"/>
  <c r="E90" i="16"/>
  <c r="I89" i="16"/>
  <c r="H89" i="16"/>
  <c r="I88" i="16"/>
  <c r="H88" i="16"/>
  <c r="I87" i="16"/>
  <c r="H87" i="16"/>
  <c r="I86" i="16"/>
  <c r="H86" i="16"/>
  <c r="K85" i="16"/>
  <c r="J85" i="16"/>
  <c r="I85" i="16" s="1"/>
  <c r="G85" i="16"/>
  <c r="F85" i="16"/>
  <c r="E85" i="16"/>
  <c r="I84" i="16"/>
  <c r="H84" i="16"/>
  <c r="I83" i="16"/>
  <c r="H83" i="16"/>
  <c r="I82" i="16"/>
  <c r="H82" i="16"/>
  <c r="I81" i="16"/>
  <c r="H81" i="16"/>
  <c r="I80" i="16"/>
  <c r="H80" i="16"/>
  <c r="I79" i="16"/>
  <c r="H79" i="16"/>
  <c r="I78" i="16"/>
  <c r="H78" i="16"/>
  <c r="I77" i="16"/>
  <c r="H77" i="16"/>
  <c r="I76" i="16"/>
  <c r="H76" i="16"/>
  <c r="I75" i="16"/>
  <c r="H75" i="16"/>
  <c r="I74" i="16"/>
  <c r="H74" i="16"/>
  <c r="I73" i="16"/>
  <c r="H73" i="16"/>
  <c r="I72" i="16"/>
  <c r="H72" i="16"/>
  <c r="I71" i="16"/>
  <c r="H71" i="16"/>
  <c r="I70" i="16"/>
  <c r="H70" i="16"/>
  <c r="I69" i="16"/>
  <c r="H69" i="16"/>
  <c r="I68" i="16"/>
  <c r="H68" i="16"/>
  <c r="I67" i="16"/>
  <c r="I65" i="16" s="1"/>
  <c r="H67" i="16"/>
  <c r="I66" i="16"/>
  <c r="H66" i="16"/>
  <c r="M65" i="16"/>
  <c r="K65" i="16"/>
  <c r="J65" i="16"/>
  <c r="G65" i="16"/>
  <c r="F65" i="16"/>
  <c r="E65" i="16"/>
  <c r="I63" i="16"/>
  <c r="H63" i="16"/>
  <c r="I61" i="16"/>
  <c r="H61" i="16"/>
  <c r="Q60" i="16"/>
  <c r="M60" i="16"/>
  <c r="M50" i="16" s="1"/>
  <c r="K60" i="16"/>
  <c r="I60" i="16" s="1"/>
  <c r="G60" i="16"/>
  <c r="F60" i="16"/>
  <c r="E60" i="16"/>
  <c r="I59" i="16"/>
  <c r="H59" i="16"/>
  <c r="I58" i="16"/>
  <c r="H58" i="16"/>
  <c r="I57" i="16"/>
  <c r="H57" i="16"/>
  <c r="I56" i="16"/>
  <c r="H56" i="16"/>
  <c r="I55" i="16"/>
  <c r="H55" i="16"/>
  <c r="I54" i="16"/>
  <c r="H54" i="16"/>
  <c r="I53" i="16"/>
  <c r="I51" i="16" s="1"/>
  <c r="H53" i="16"/>
  <c r="I52" i="16"/>
  <c r="H52" i="16"/>
  <c r="K51" i="16"/>
  <c r="J51" i="16"/>
  <c r="G51" i="16"/>
  <c r="G50" i="16" s="1"/>
  <c r="F51" i="16"/>
  <c r="E51" i="16"/>
  <c r="Q50" i="16"/>
  <c r="J50" i="16"/>
  <c r="I49" i="16"/>
  <c r="H49" i="16"/>
  <c r="I48" i="16"/>
  <c r="G48" i="16"/>
  <c r="F48" i="16"/>
  <c r="E48" i="16"/>
  <c r="I47" i="16"/>
  <c r="H47" i="16"/>
  <c r="I46" i="16"/>
  <c r="G46" i="16"/>
  <c r="F46" i="16"/>
  <c r="E46" i="16"/>
  <c r="K45" i="16"/>
  <c r="G45" i="16"/>
  <c r="I44" i="16"/>
  <c r="H44" i="16"/>
  <c r="I43" i="16"/>
  <c r="H43" i="16"/>
  <c r="H42" i="16"/>
  <c r="I41" i="16"/>
  <c r="G41" i="16"/>
  <c r="H41" i="16" s="1"/>
  <c r="F41" i="16"/>
  <c r="E41" i="16"/>
  <c r="E40" i="16" s="1"/>
  <c r="K40" i="16"/>
  <c r="I40" i="16" s="1"/>
  <c r="G40" i="16"/>
  <c r="H40" i="16" s="1"/>
  <c r="F40" i="16"/>
  <c r="H39" i="16"/>
  <c r="I38" i="16"/>
  <c r="G38" i="16" s="1"/>
  <c r="H38" i="16"/>
  <c r="I37" i="16"/>
  <c r="H37" i="16"/>
  <c r="I36" i="16"/>
  <c r="H36" i="16"/>
  <c r="I35" i="16"/>
  <c r="H35" i="16"/>
  <c r="Q34" i="16"/>
  <c r="K34" i="16"/>
  <c r="I34" i="16" s="1"/>
  <c r="G34" i="16"/>
  <c r="H34" i="16" s="1"/>
  <c r="F34" i="16"/>
  <c r="E34" i="16"/>
  <c r="H33" i="16"/>
  <c r="H32" i="16"/>
  <c r="I31" i="16"/>
  <c r="H31" i="16"/>
  <c r="Q30" i="16"/>
  <c r="Q24" i="16" s="1"/>
  <c r="K30" i="16"/>
  <c r="I30" i="16" s="1"/>
  <c r="G30" i="16"/>
  <c r="H30" i="16" s="1"/>
  <c r="F30" i="16"/>
  <c r="E30" i="16"/>
  <c r="I28" i="16"/>
  <c r="H28" i="16"/>
  <c r="I27" i="16"/>
  <c r="G27" i="16"/>
  <c r="F27" i="16"/>
  <c r="E27" i="16"/>
  <c r="I26" i="16"/>
  <c r="H26" i="16"/>
  <c r="L25" i="16"/>
  <c r="I25" i="16" s="1"/>
  <c r="G25" i="16"/>
  <c r="F25" i="16"/>
  <c r="F24" i="16" s="1"/>
  <c r="E25" i="16"/>
  <c r="L24" i="16"/>
  <c r="K24" i="16"/>
  <c r="I24" i="16" s="1"/>
  <c r="I23" i="16"/>
  <c r="H23" i="16"/>
  <c r="I22" i="16"/>
  <c r="H22" i="16"/>
  <c r="I21" i="16"/>
  <c r="H21" i="16"/>
  <c r="K20" i="16"/>
  <c r="I20" i="16" s="1"/>
  <c r="G20" i="16"/>
  <c r="H20" i="16" s="1"/>
  <c r="F20" i="16"/>
  <c r="E20" i="16"/>
  <c r="I19" i="16"/>
  <c r="H19" i="16"/>
  <c r="K18" i="16"/>
  <c r="I18" i="16" s="1"/>
  <c r="G18" i="16"/>
  <c r="F18" i="16"/>
  <c r="E18" i="16"/>
  <c r="H17" i="16"/>
  <c r="I16" i="16"/>
  <c r="H16" i="16"/>
  <c r="I15" i="16"/>
  <c r="H15" i="16"/>
  <c r="Q13" i="16"/>
  <c r="K13" i="16"/>
  <c r="I13" i="16"/>
  <c r="G13" i="16"/>
  <c r="H13" i="16" s="1"/>
  <c r="F13" i="16"/>
  <c r="E13" i="16"/>
  <c r="R349" i="16"/>
  <c r="Q12" i="16"/>
  <c r="H45" i="16" l="1"/>
  <c r="I50" i="16"/>
  <c r="H25" i="16"/>
  <c r="J349" i="16"/>
  <c r="H46" i="16"/>
  <c r="H51" i="16"/>
  <c r="K110" i="16"/>
  <c r="H163" i="16"/>
  <c r="K134" i="16"/>
  <c r="H185" i="16"/>
  <c r="I222" i="16"/>
  <c r="I216" i="16" s="1"/>
  <c r="I241" i="16"/>
  <c r="H263" i="16"/>
  <c r="H316" i="16"/>
  <c r="E12" i="16"/>
  <c r="I45" i="16"/>
  <c r="F45" i="16"/>
  <c r="E50" i="16"/>
  <c r="H85" i="16"/>
  <c r="H97" i="16"/>
  <c r="F110" i="16"/>
  <c r="H110" i="16" s="1"/>
  <c r="I163" i="16"/>
  <c r="I212" i="16"/>
  <c r="K230" i="16"/>
  <c r="F230" i="16"/>
  <c r="C34" i="1" s="1"/>
  <c r="M230" i="16"/>
  <c r="F304" i="16"/>
  <c r="J304" i="16"/>
  <c r="L332" i="16"/>
  <c r="L349" i="16" s="1"/>
  <c r="K12" i="16"/>
  <c r="I12" i="16" s="1"/>
  <c r="F12" i="16"/>
  <c r="H27" i="16"/>
  <c r="E24" i="16"/>
  <c r="E45" i="16"/>
  <c r="F50" i="16"/>
  <c r="H90" i="16"/>
  <c r="H178" i="16"/>
  <c r="H206" i="16"/>
  <c r="H217" i="16"/>
  <c r="H222" i="16"/>
  <c r="H241" i="16"/>
  <c r="I263" i="16"/>
  <c r="I262" i="16" s="1"/>
  <c r="H270" i="16"/>
  <c r="J272" i="16"/>
  <c r="I284" i="16"/>
  <c r="I272" i="16" s="1"/>
  <c r="I295" i="16"/>
  <c r="H302" i="16"/>
  <c r="I316" i="16"/>
  <c r="I337" i="16"/>
  <c r="Q340" i="16"/>
  <c r="Q349" i="16" s="1"/>
  <c r="F340" i="16"/>
  <c r="H340" i="16" s="1"/>
  <c r="H50" i="16"/>
  <c r="I110" i="16"/>
  <c r="H219" i="16"/>
  <c r="G216" i="16"/>
  <c r="D33" i="1" s="1"/>
  <c r="I343" i="16"/>
  <c r="I340" i="16" s="1"/>
  <c r="K340" i="16"/>
  <c r="G12" i="16"/>
  <c r="H65" i="16"/>
  <c r="E110" i="16"/>
  <c r="F134" i="16"/>
  <c r="C32" i="1" s="1"/>
  <c r="H233" i="16"/>
  <c r="H284" i="16"/>
  <c r="H295" i="16"/>
  <c r="K304" i="16"/>
  <c r="I305" i="16"/>
  <c r="H18" i="16"/>
  <c r="G24" i="16"/>
  <c r="H24" i="16" s="1"/>
  <c r="H48" i="16"/>
  <c r="H95" i="16"/>
  <c r="G96" i="16"/>
  <c r="I99" i="16"/>
  <c r="I96" i="16" s="1"/>
  <c r="H113" i="16"/>
  <c r="G129" i="16"/>
  <c r="D31" i="1" s="1"/>
  <c r="F129" i="16"/>
  <c r="G134" i="16"/>
  <c r="D32" i="1" s="1"/>
  <c r="M134" i="16"/>
  <c r="M349" i="16" s="1"/>
  <c r="I185" i="16"/>
  <c r="F216" i="16"/>
  <c r="K216" i="16"/>
  <c r="H231" i="16"/>
  <c r="G230" i="16"/>
  <c r="D34" i="1" s="1"/>
  <c r="K262" i="16"/>
  <c r="G272" i="16"/>
  <c r="F272" i="16"/>
  <c r="G304" i="16"/>
  <c r="H304" i="16" s="1"/>
  <c r="H311" i="16"/>
  <c r="K50" i="16"/>
  <c r="H60" i="16"/>
  <c r="H108" i="16"/>
  <c r="H111" i="16"/>
  <c r="H130" i="16"/>
  <c r="I178" i="16"/>
  <c r="H210" i="16"/>
  <c r="I231" i="16"/>
  <c r="I230" i="16" s="1"/>
  <c r="H239" i="16"/>
  <c r="G262" i="16"/>
  <c r="K272" i="16"/>
  <c r="H293" i="16"/>
  <c r="H305" i="16"/>
  <c r="H341" i="16"/>
  <c r="H343" i="16"/>
  <c r="K349" i="16" l="1"/>
  <c r="E349" i="16"/>
  <c r="H134" i="16"/>
  <c r="F349" i="16"/>
  <c r="I332" i="16"/>
  <c r="I134" i="16"/>
  <c r="H230" i="16"/>
  <c r="I304" i="16"/>
  <c r="H216" i="16"/>
  <c r="I349" i="16"/>
  <c r="G349" i="16"/>
  <c r="H12" i="16"/>
  <c r="H129" i="16"/>
  <c r="H349" i="16" l="1"/>
  <c r="F15" i="15"/>
  <c r="H15" i="15"/>
  <c r="H20" i="15" l="1"/>
  <c r="I138" i="4"/>
  <c r="H138" i="4"/>
  <c r="H137" i="4" s="1"/>
  <c r="J129" i="4"/>
  <c r="I137" i="4" l="1"/>
  <c r="J137" i="4" s="1"/>
  <c r="J138" i="4"/>
  <c r="I35" i="9"/>
  <c r="I29" i="9"/>
  <c r="F71" i="4" l="1"/>
  <c r="E71" i="4"/>
  <c r="F42" i="4"/>
  <c r="F41" i="4" s="1"/>
  <c r="E42" i="4"/>
  <c r="E41" i="4" s="1"/>
  <c r="F31" i="4"/>
  <c r="E31" i="4"/>
  <c r="H31" i="4"/>
  <c r="I31" i="4"/>
  <c r="I71" i="4"/>
  <c r="H71" i="4"/>
  <c r="I68" i="4"/>
  <c r="I49" i="4"/>
  <c r="I45" i="4"/>
  <c r="H45" i="4"/>
  <c r="I42" i="4"/>
  <c r="H42" i="4"/>
  <c r="H41" i="4" s="1"/>
  <c r="J30" i="4"/>
  <c r="J33" i="4"/>
  <c r="J34" i="4"/>
  <c r="J35" i="4"/>
  <c r="J36" i="4"/>
  <c r="J37" i="4"/>
  <c r="J38" i="4"/>
  <c r="J39" i="4"/>
  <c r="J43" i="4"/>
  <c r="J47" i="4"/>
  <c r="J51" i="4"/>
  <c r="J52" i="4"/>
  <c r="J53" i="4"/>
  <c r="J54" i="4"/>
  <c r="J55" i="4"/>
  <c r="J56" i="4"/>
  <c r="J58" i="4"/>
  <c r="J59" i="4"/>
  <c r="J62" i="4"/>
  <c r="J63" i="4"/>
  <c r="J64" i="4"/>
  <c r="J65" i="4"/>
  <c r="J66" i="4"/>
  <c r="J67" i="4"/>
  <c r="J70" i="4"/>
  <c r="J73" i="4"/>
  <c r="J74" i="4"/>
  <c r="J75" i="4"/>
  <c r="J76" i="4"/>
  <c r="J77" i="4"/>
  <c r="J71" i="4" l="1"/>
  <c r="J42" i="4"/>
  <c r="J31" i="4"/>
  <c r="J45" i="4"/>
  <c r="I41" i="4"/>
  <c r="J41" i="4" s="1"/>
  <c r="I97" i="12" l="1"/>
  <c r="H97" i="12"/>
  <c r="I98" i="12"/>
  <c r="H98" i="12"/>
  <c r="K98" i="12" s="1"/>
  <c r="K9" i="12"/>
  <c r="K72" i="12"/>
  <c r="K88" i="12"/>
  <c r="K90" i="12"/>
  <c r="K92" i="12"/>
  <c r="H111" i="12"/>
  <c r="K111" i="12" s="1"/>
  <c r="H100" i="12"/>
  <c r="K100" i="12" s="1"/>
  <c r="H99" i="12"/>
  <c r="H92" i="12"/>
  <c r="H91" i="12"/>
  <c r="H90" i="12"/>
  <c r="H89" i="12"/>
  <c r="K89" i="12" s="1"/>
  <c r="H88" i="12"/>
  <c r="H87" i="12"/>
  <c r="H85" i="12"/>
  <c r="H82" i="12"/>
  <c r="K81" i="12"/>
  <c r="H80" i="12"/>
  <c r="H75" i="12"/>
  <c r="K75" i="12" s="1"/>
  <c r="H74" i="12"/>
  <c r="K74" i="12" s="1"/>
  <c r="H73" i="12"/>
  <c r="H72" i="12"/>
  <c r="H71" i="12"/>
  <c r="K71" i="12" s="1"/>
  <c r="H70" i="12"/>
  <c r="H68" i="12"/>
  <c r="K68" i="12" s="1"/>
  <c r="H67" i="12"/>
  <c r="H63" i="12"/>
  <c r="H62" i="12"/>
  <c r="H60" i="12"/>
  <c r="H58" i="12"/>
  <c r="K58" i="12" s="1"/>
  <c r="H57" i="12"/>
  <c r="H55" i="12"/>
  <c r="K55" i="12" s="1"/>
  <c r="H53" i="12"/>
  <c r="H52" i="12"/>
  <c r="H51" i="12"/>
  <c r="K51" i="12" s="1"/>
  <c r="H50" i="12"/>
  <c r="K50" i="12" s="1"/>
  <c r="H49" i="12"/>
  <c r="H48" i="12"/>
  <c r="H47" i="12"/>
  <c r="H46" i="12"/>
  <c r="H45" i="12"/>
  <c r="H43" i="12"/>
  <c r="H42" i="12"/>
  <c r="H39" i="12"/>
  <c r="K39" i="12" s="1"/>
  <c r="H38" i="12"/>
  <c r="H37" i="12"/>
  <c r="H34" i="12"/>
  <c r="H31" i="12"/>
  <c r="H29" i="12"/>
  <c r="H25" i="12"/>
  <c r="K25" i="12" s="1"/>
  <c r="H22" i="12"/>
  <c r="H21" i="12"/>
  <c r="H19" i="12"/>
  <c r="H23" i="12"/>
  <c r="H27" i="12"/>
  <c r="H26" i="12"/>
  <c r="H18" i="12"/>
  <c r="K99" i="12"/>
  <c r="K91" i="12"/>
  <c r="K87" i="12"/>
  <c r="K85" i="12"/>
  <c r="K82" i="12"/>
  <c r="K80" i="12"/>
  <c r="K73" i="12"/>
  <c r="K70" i="12"/>
  <c r="K67" i="12"/>
  <c r="K63" i="12"/>
  <c r="K62" i="12"/>
  <c r="K60" i="12"/>
  <c r="K57" i="12"/>
  <c r="K53" i="12"/>
  <c r="K52" i="12"/>
  <c r="K49" i="12"/>
  <c r="K48" i="12"/>
  <c r="K47" i="12"/>
  <c r="K46" i="12"/>
  <c r="K45" i="12"/>
  <c r="K43" i="12"/>
  <c r="K42" i="12"/>
  <c r="K38" i="12"/>
  <c r="K37" i="12"/>
  <c r="K34" i="12"/>
  <c r="K31" i="12"/>
  <c r="K30" i="12"/>
  <c r="K29" i="12"/>
  <c r="K23" i="12"/>
  <c r="K22" i="12"/>
  <c r="K21" i="12"/>
  <c r="K19" i="12"/>
  <c r="J93" i="12"/>
  <c r="J104" i="12"/>
  <c r="J107" i="12"/>
  <c r="I92" i="12"/>
  <c r="I90" i="12"/>
  <c r="I88" i="12"/>
  <c r="I86" i="12"/>
  <c r="I74" i="12"/>
  <c r="I72" i="12"/>
  <c r="I70" i="12"/>
  <c r="I63" i="12"/>
  <c r="I55" i="12"/>
  <c r="I52" i="12"/>
  <c r="I49" i="12"/>
  <c r="I43" i="12"/>
  <c r="I39" i="12"/>
  <c r="G39" i="12"/>
  <c r="I37" i="12"/>
  <c r="I31" i="12"/>
  <c r="I23" i="12"/>
  <c r="J18" i="12"/>
  <c r="F19" i="15" l="1"/>
  <c r="I19" i="15" s="1"/>
  <c r="E15" i="15"/>
  <c r="I15" i="15" s="1"/>
  <c r="F20" i="15" l="1"/>
  <c r="E20" i="15"/>
  <c r="I20" i="15" s="1"/>
  <c r="F41" i="14"/>
  <c r="G41" i="14" s="1"/>
  <c r="G35" i="14"/>
  <c r="G42" i="14"/>
  <c r="G36" i="14"/>
  <c r="G40" i="14"/>
  <c r="G34" i="14"/>
  <c r="G33" i="14"/>
  <c r="G31" i="14"/>
  <c r="F29" i="14"/>
  <c r="G29" i="14" s="1"/>
  <c r="G27" i="14"/>
  <c r="F26" i="14"/>
  <c r="G26" i="14" s="1"/>
  <c r="F24" i="14"/>
  <c r="G24" i="14" s="1"/>
  <c r="G14" i="14"/>
  <c r="G25" i="14"/>
  <c r="G23" i="14"/>
  <c r="G20" i="14"/>
  <c r="G19" i="14"/>
  <c r="F11" i="14"/>
  <c r="G16" i="14"/>
  <c r="G15" i="14"/>
  <c r="G8" i="14"/>
  <c r="G10" i="14"/>
  <c r="F8" i="14"/>
  <c r="E29" i="14"/>
  <c r="E26" i="14"/>
  <c r="E24" i="14"/>
  <c r="F43" i="14" l="1"/>
  <c r="E41" i="14" l="1"/>
  <c r="F35" i="14"/>
  <c r="E35" i="14"/>
  <c r="E11" i="14"/>
  <c r="E8" i="14"/>
  <c r="E43" i="14" l="1"/>
  <c r="G43" i="14" s="1"/>
  <c r="G11" i="14"/>
  <c r="G111" i="12"/>
  <c r="I110" i="12"/>
  <c r="G110" i="12"/>
  <c r="G109" i="12"/>
  <c r="G108" i="12"/>
  <c r="G106" i="12"/>
  <c r="G105" i="12"/>
  <c r="I103" i="12"/>
  <c r="I102" i="12" s="1"/>
  <c r="I101" i="12" s="1"/>
  <c r="G103" i="12"/>
  <c r="G102" i="12" s="1"/>
  <c r="G101" i="12" s="1"/>
  <c r="G100" i="12"/>
  <c r="G99" i="12"/>
  <c r="G98" i="12" s="1"/>
  <c r="G97" i="12" s="1"/>
  <c r="K97" i="12" s="1"/>
  <c r="G92" i="12"/>
  <c r="G90" i="12"/>
  <c r="G88" i="12"/>
  <c r="G86" i="12"/>
  <c r="H84" i="12"/>
  <c r="H86" i="12" s="1"/>
  <c r="G83" i="12"/>
  <c r="I78" i="12"/>
  <c r="H78" i="12" s="1"/>
  <c r="G74" i="12"/>
  <c r="G72" i="12"/>
  <c r="G70" i="12"/>
  <c r="G63" i="12"/>
  <c r="G61" i="12"/>
  <c r="I59" i="12"/>
  <c r="I61" i="12" s="1"/>
  <c r="H59" i="12"/>
  <c r="H110" i="12" s="1"/>
  <c r="K110" i="12" s="1"/>
  <c r="G55" i="12"/>
  <c r="G52" i="12"/>
  <c r="G49" i="12"/>
  <c r="G43" i="12"/>
  <c r="G41" i="12"/>
  <c r="G37" i="12"/>
  <c r="G31" i="12"/>
  <c r="G27" i="12"/>
  <c r="I26" i="12"/>
  <c r="I109" i="12" s="1"/>
  <c r="H109" i="12"/>
  <c r="G23" i="12"/>
  <c r="J20" i="12"/>
  <c r="I20" i="12"/>
  <c r="H20" i="12"/>
  <c r="G20" i="12"/>
  <c r="K20" i="12" s="1"/>
  <c r="I18" i="12"/>
  <c r="G18" i="12"/>
  <c r="H17" i="12"/>
  <c r="K17" i="12" s="1"/>
  <c r="H16" i="12"/>
  <c r="K16" i="12" s="1"/>
  <c r="H15" i="12"/>
  <c r="K15" i="12" s="1"/>
  <c r="H14" i="12"/>
  <c r="K14" i="12" s="1"/>
  <c r="K13" i="12"/>
  <c r="H13" i="12"/>
  <c r="H12" i="12"/>
  <c r="H11" i="12"/>
  <c r="H103" i="12" l="1"/>
  <c r="K103" i="12" s="1"/>
  <c r="K11" i="12"/>
  <c r="K84" i="12"/>
  <c r="K18" i="12"/>
  <c r="K109" i="12"/>
  <c r="K86" i="12"/>
  <c r="J112" i="12"/>
  <c r="G93" i="12"/>
  <c r="G107" i="12"/>
  <c r="G104" i="12" s="1"/>
  <c r="G112" i="12" s="1"/>
  <c r="H83" i="12"/>
  <c r="K83" i="12" s="1"/>
  <c r="H108" i="12"/>
  <c r="K78" i="12"/>
  <c r="H61" i="12"/>
  <c r="K61" i="12" s="1"/>
  <c r="I83" i="12"/>
  <c r="I27" i="12"/>
  <c r="K12" i="12"/>
  <c r="K26" i="12"/>
  <c r="K59" i="12"/>
  <c r="I108" i="12"/>
  <c r="I107" i="12" s="1"/>
  <c r="I104" i="12" s="1"/>
  <c r="I112" i="12" s="1"/>
  <c r="H102" i="12"/>
  <c r="K27" i="12" l="1"/>
  <c r="H93" i="12"/>
  <c r="K93" i="12" s="1"/>
  <c r="I93" i="12"/>
  <c r="K102" i="12"/>
  <c r="H101" i="12"/>
  <c r="K101" i="12" s="1"/>
  <c r="K108" i="12"/>
  <c r="H107" i="12"/>
  <c r="J128" i="4"/>
  <c r="K107" i="12" l="1"/>
  <c r="H104" i="12"/>
  <c r="H116" i="4"/>
  <c r="K104" i="12" l="1"/>
  <c r="H112" i="12"/>
  <c r="K112" i="12" s="1"/>
  <c r="E113" i="4"/>
  <c r="F113" i="4"/>
  <c r="E29" i="1" l="1"/>
  <c r="I28" i="4" l="1"/>
  <c r="I27" i="4" s="1"/>
  <c r="H28" i="4"/>
  <c r="H27" i="4" s="1"/>
  <c r="G24" i="7" l="1"/>
  <c r="E24" i="7"/>
  <c r="F15" i="7" l="1"/>
  <c r="H15" i="7" s="1"/>
  <c r="G14" i="7"/>
  <c r="G13" i="7" s="1"/>
  <c r="E14" i="7"/>
  <c r="E13" i="7" s="1"/>
  <c r="G31" i="9"/>
  <c r="G30" i="9" s="1"/>
  <c r="I32" i="9"/>
  <c r="G24" i="9"/>
  <c r="G23" i="9" s="1"/>
  <c r="E31" i="9"/>
  <c r="E30" i="9" s="1"/>
  <c r="E24" i="9"/>
  <c r="E23" i="9" s="1"/>
  <c r="I28" i="9"/>
  <c r="I27" i="9"/>
  <c r="I26" i="9"/>
  <c r="I25" i="9"/>
  <c r="E13" i="9"/>
  <c r="E12" i="9" s="1"/>
  <c r="E17" i="9" s="1"/>
  <c r="E37" i="9" l="1"/>
  <c r="F14" i="7"/>
  <c r="G37" i="9"/>
  <c r="H14" i="7" l="1"/>
  <c r="F13" i="7"/>
  <c r="J136" i="4"/>
  <c r="G135" i="4"/>
  <c r="I134" i="4"/>
  <c r="I133" i="4" s="1"/>
  <c r="H134" i="4"/>
  <c r="H133" i="4" s="1"/>
  <c r="F134" i="4"/>
  <c r="F133" i="4" s="1"/>
  <c r="E134" i="4"/>
  <c r="G134" i="4" l="1"/>
  <c r="J133" i="4"/>
  <c r="J134" i="4"/>
  <c r="E133" i="4"/>
  <c r="G133" i="4" s="1"/>
  <c r="E7" i="1" l="1"/>
  <c r="E10" i="1" l="1"/>
  <c r="G29" i="6" l="1"/>
  <c r="H68" i="4" l="1"/>
  <c r="J68" i="4" s="1"/>
  <c r="G46" i="4"/>
  <c r="I44" i="4"/>
  <c r="H44" i="4"/>
  <c r="F45" i="4"/>
  <c r="F44" i="4" s="1"/>
  <c r="E45" i="4"/>
  <c r="E44" i="4" s="1"/>
  <c r="J44" i="4" l="1"/>
  <c r="G44" i="4"/>
  <c r="G45" i="4"/>
  <c r="E16" i="1" l="1"/>
  <c r="E35" i="1"/>
  <c r="G23" i="7" l="1"/>
  <c r="G22" i="7" s="1"/>
  <c r="G26" i="7" s="1"/>
  <c r="F24" i="7" l="1"/>
  <c r="F23" i="7" s="1"/>
  <c r="F22" i="7" s="1"/>
  <c r="H25" i="7"/>
  <c r="H49" i="4" l="1"/>
  <c r="J49" i="4" l="1"/>
  <c r="E102" i="4" l="1"/>
  <c r="E98" i="4" s="1"/>
  <c r="F102" i="4"/>
  <c r="F98" i="4" s="1"/>
  <c r="H102" i="4"/>
  <c r="H98" i="4" s="1"/>
  <c r="I102" i="4"/>
  <c r="I98" i="4" s="1"/>
  <c r="G103" i="4"/>
  <c r="J104" i="4"/>
  <c r="J102" i="4" l="1"/>
  <c r="G102" i="4"/>
  <c r="G61" i="4" l="1"/>
  <c r="I60" i="4"/>
  <c r="I48" i="4" s="1"/>
  <c r="H60" i="4"/>
  <c r="H48" i="4" s="1"/>
  <c r="F60" i="4"/>
  <c r="E60" i="4"/>
  <c r="J60" i="4" l="1"/>
  <c r="J48" i="4"/>
  <c r="G60" i="4"/>
  <c r="H31" i="9" l="1"/>
  <c r="H30" i="9" s="1"/>
  <c r="I36" i="9"/>
  <c r="I15" i="9" l="1"/>
  <c r="I34" i="9"/>
  <c r="I33" i="9"/>
  <c r="F31" i="9"/>
  <c r="F30" i="9" s="1"/>
  <c r="H37" i="9"/>
  <c r="I16" i="9"/>
  <c r="I14" i="9"/>
  <c r="H13" i="9"/>
  <c r="H12" i="9" s="1"/>
  <c r="H17" i="9" s="1"/>
  <c r="F13" i="9"/>
  <c r="F12" i="9" s="1"/>
  <c r="F17" i="9" s="1"/>
  <c r="G13" i="9" l="1"/>
  <c r="I13" i="9" s="1"/>
  <c r="F24" i="9"/>
  <c r="F23" i="9" s="1"/>
  <c r="G12" i="9" l="1"/>
  <c r="I12" i="9" s="1"/>
  <c r="I31" i="9"/>
  <c r="I24" i="9"/>
  <c r="G17" i="9" l="1"/>
  <c r="I17" i="9" s="1"/>
  <c r="I23" i="9"/>
  <c r="E30" i="1" l="1"/>
  <c r="H24" i="7" l="1"/>
  <c r="F26" i="7"/>
  <c r="E14" i="6"/>
  <c r="E13" i="6" s="1"/>
  <c r="E16" i="6" s="1"/>
  <c r="F14" i="6"/>
  <c r="G15" i="6"/>
  <c r="E24" i="6"/>
  <c r="F24" i="6"/>
  <c r="G26" i="6"/>
  <c r="E27" i="6"/>
  <c r="F27" i="6"/>
  <c r="G28" i="6"/>
  <c r="G30" i="6"/>
  <c r="G31" i="6"/>
  <c r="J132" i="4"/>
  <c r="G131" i="4"/>
  <c r="I130" i="4"/>
  <c r="H130" i="4"/>
  <c r="F130" i="4"/>
  <c r="E130" i="4"/>
  <c r="J127" i="4"/>
  <c r="J126" i="4"/>
  <c r="J125" i="4"/>
  <c r="J124" i="4"/>
  <c r="G123" i="4"/>
  <c r="I122" i="4"/>
  <c r="H122" i="4"/>
  <c r="F122" i="4"/>
  <c r="E122" i="4"/>
  <c r="J121" i="4"/>
  <c r="G120" i="4"/>
  <c r="I119" i="4"/>
  <c r="H119" i="4"/>
  <c r="F119" i="4"/>
  <c r="E119" i="4"/>
  <c r="J118" i="4"/>
  <c r="G117" i="4"/>
  <c r="I116" i="4"/>
  <c r="F116" i="4"/>
  <c r="E116" i="4"/>
  <c r="J115" i="4"/>
  <c r="G114" i="4"/>
  <c r="I113" i="4"/>
  <c r="H113" i="4"/>
  <c r="J106" i="4"/>
  <c r="J105" i="4"/>
  <c r="I86" i="4"/>
  <c r="G69" i="4"/>
  <c r="F68" i="4"/>
  <c r="E68" i="4"/>
  <c r="G50" i="4"/>
  <c r="F49" i="4"/>
  <c r="E49" i="4"/>
  <c r="G29" i="4"/>
  <c r="F28" i="4"/>
  <c r="F27" i="4" s="1"/>
  <c r="E28" i="4"/>
  <c r="E27" i="4" s="1"/>
  <c r="J26" i="4"/>
  <c r="J25" i="4"/>
  <c r="J24" i="4"/>
  <c r="J23" i="4"/>
  <c r="J22" i="4"/>
  <c r="J21" i="4"/>
  <c r="J20" i="4"/>
  <c r="J19" i="4"/>
  <c r="G18" i="4"/>
  <c r="I17" i="4"/>
  <c r="I16" i="4" s="1"/>
  <c r="H17" i="4"/>
  <c r="H16" i="4" s="1"/>
  <c r="F17" i="4"/>
  <c r="F16" i="4" s="1"/>
  <c r="E17" i="4"/>
  <c r="J15" i="4"/>
  <c r="J14" i="4"/>
  <c r="J13" i="4"/>
  <c r="G12" i="4"/>
  <c r="I11" i="4"/>
  <c r="I10" i="4" s="1"/>
  <c r="I79" i="4" s="1"/>
  <c r="H11" i="4"/>
  <c r="H10" i="4" s="1"/>
  <c r="H79" i="4" s="1"/>
  <c r="F11" i="4"/>
  <c r="F10" i="4" s="1"/>
  <c r="E11" i="4"/>
  <c r="F48" i="4" l="1"/>
  <c r="F79" i="4" s="1"/>
  <c r="J79" i="4"/>
  <c r="E48" i="4"/>
  <c r="G14" i="6"/>
  <c r="H112" i="4"/>
  <c r="I112" i="4"/>
  <c r="I141" i="4" s="1"/>
  <c r="F112" i="4"/>
  <c r="F141" i="4" s="1"/>
  <c r="E112" i="4"/>
  <c r="E141" i="4" s="1"/>
  <c r="G16" i="7"/>
  <c r="F23" i="6"/>
  <c r="F35" i="6" s="1"/>
  <c r="E16" i="7"/>
  <c r="F13" i="6"/>
  <c r="G13" i="6" s="1"/>
  <c r="G113" i="4"/>
  <c r="J116" i="4"/>
  <c r="J122" i="4"/>
  <c r="G130" i="4"/>
  <c r="E23" i="7"/>
  <c r="H23" i="7" s="1"/>
  <c r="G27" i="6"/>
  <c r="E23" i="6"/>
  <c r="G119" i="4"/>
  <c r="G11" i="4"/>
  <c r="J17" i="4"/>
  <c r="J16" i="4" s="1"/>
  <c r="J113" i="4"/>
  <c r="G116" i="4"/>
  <c r="J119" i="4"/>
  <c r="G122" i="4"/>
  <c r="J130" i="4"/>
  <c r="J11" i="4"/>
  <c r="J10" i="4" s="1"/>
  <c r="J28" i="4"/>
  <c r="J27" i="4" s="1"/>
  <c r="G17" i="4"/>
  <c r="G68" i="4"/>
  <c r="G49" i="4"/>
  <c r="E16" i="4"/>
  <c r="G16" i="4" s="1"/>
  <c r="E10" i="4"/>
  <c r="G24" i="6"/>
  <c r="G28" i="4"/>
  <c r="H141" i="4" l="1"/>
  <c r="E79" i="4"/>
  <c r="G79" i="4" s="1"/>
  <c r="G112" i="4"/>
  <c r="G23" i="6"/>
  <c r="F16" i="6"/>
  <c r="G16" i="6" s="1"/>
  <c r="G48" i="4"/>
  <c r="J112" i="4"/>
  <c r="G27" i="4"/>
  <c r="E22" i="7"/>
  <c r="H22" i="7" s="1"/>
  <c r="E35" i="6"/>
  <c r="G35" i="6" s="1"/>
  <c r="J98" i="4"/>
  <c r="G10" i="4"/>
  <c r="H13" i="7"/>
  <c r="F16" i="7"/>
  <c r="H16" i="7" s="1"/>
  <c r="G98" i="4"/>
  <c r="G141" i="4" l="1"/>
  <c r="E26" i="7"/>
  <c r="H26" i="7" s="1"/>
  <c r="J141" i="4"/>
  <c r="E23" i="1" l="1"/>
  <c r="E25" i="1"/>
  <c r="E26" i="1"/>
  <c r="E27" i="1"/>
  <c r="E28" i="1"/>
  <c r="E31" i="1"/>
  <c r="E32" i="1"/>
  <c r="E33" i="1"/>
  <c r="E37" i="1"/>
  <c r="E38" i="1"/>
  <c r="E39" i="1"/>
  <c r="E17" i="1" l="1"/>
  <c r="C19" i="1" l="1"/>
  <c r="E6" i="1"/>
  <c r="E18" i="1" l="1"/>
  <c r="E8" i="1"/>
  <c r="E13" i="1"/>
  <c r="E14" i="1"/>
  <c r="E12" i="1"/>
  <c r="E9" i="1"/>
  <c r="E15" i="1"/>
  <c r="D19" i="1"/>
  <c r="F16" i="1" l="1"/>
  <c r="F7" i="1"/>
  <c r="F10" i="1"/>
  <c r="F17" i="1"/>
  <c r="F8" i="1"/>
  <c r="F9" i="1"/>
  <c r="F14" i="1"/>
  <c r="F15" i="1"/>
  <c r="F12" i="1"/>
  <c r="F13" i="1"/>
  <c r="F18" i="1"/>
  <c r="E19" i="1"/>
  <c r="F6" i="1"/>
  <c r="F19" i="1" l="1"/>
  <c r="I30" i="9"/>
  <c r="F37" i="9" l="1"/>
  <c r="I37" i="9" s="1"/>
  <c r="E36" i="1" l="1"/>
  <c r="E24" i="1" l="1"/>
  <c r="C40" i="1" l="1"/>
  <c r="E34" i="1" l="1"/>
  <c r="D40" i="1"/>
  <c r="F29" i="1" s="1"/>
  <c r="F27" i="1" l="1"/>
  <c r="F38" i="1"/>
  <c r="F28" i="1"/>
  <c r="F23" i="1"/>
  <c r="F36" i="1"/>
  <c r="F33" i="1"/>
  <c r="F31" i="1"/>
  <c r="F37" i="1"/>
  <c r="F30" i="1"/>
  <c r="F25" i="1"/>
  <c r="E40" i="1"/>
  <c r="F35" i="1"/>
  <c r="F32" i="1"/>
  <c r="F24" i="1"/>
  <c r="F26" i="1"/>
  <c r="F39" i="1"/>
  <c r="F34" i="1"/>
  <c r="F40" i="1" l="1"/>
</calcChain>
</file>

<file path=xl/sharedStrings.xml><?xml version="1.0" encoding="utf-8"?>
<sst xmlns="http://schemas.openxmlformats.org/spreadsheetml/2006/main" count="1117" uniqueCount="460">
  <si>
    <t xml:space="preserve">Tabela </t>
  </si>
  <si>
    <t>Nr 1</t>
  </si>
  <si>
    <t>Klasyfikacja budżetowa</t>
  </si>
  <si>
    <t xml:space="preserve">Źródła dochodów </t>
  </si>
  <si>
    <t>Plan na początku roku</t>
  </si>
  <si>
    <t>Plan              po zmianie</t>
  </si>
  <si>
    <t>Wykonanie ogółem</t>
  </si>
  <si>
    <t>z tego</t>
  </si>
  <si>
    <t>%             (7:6)</t>
  </si>
  <si>
    <t>Dział</t>
  </si>
  <si>
    <t>Rozdział</t>
  </si>
  <si>
    <t>§</t>
  </si>
  <si>
    <t>bieżące</t>
  </si>
  <si>
    <t>majątkowe</t>
  </si>
  <si>
    <t>Rolnictwo i łowiectwo</t>
  </si>
  <si>
    <t>Infrastruktura wodociągowa i sanitacyjna wsi</t>
  </si>
  <si>
    <t>Pozostała działalność</t>
  </si>
  <si>
    <t>Gospodarka mieszkaniowa</t>
  </si>
  <si>
    <t>Gospodarka gruntami i nieruchomościami</t>
  </si>
  <si>
    <t>Działalność usługowa</t>
  </si>
  <si>
    <t>Administracja publiczna</t>
  </si>
  <si>
    <t>Urzędy wojewódzkie</t>
  </si>
  <si>
    <t xml:space="preserve">Dochody gminy związane z realizacją zadań zleconych ustawami z tytułu udostępnienia danych </t>
  </si>
  <si>
    <t>Urzędy gmin (miast i miast na prawach powiatu)</t>
  </si>
  <si>
    <t>Urzędy naczelnych organów władzy państwowej, kontroli i ochrony prawa oraz sądownictwa</t>
  </si>
  <si>
    <t>Urzędy naczelnych organów władzy państwowej, kontroli i ochrony prawa</t>
  </si>
  <si>
    <t>Dochody od osób prawnych, od osób fizycznych i od innych jednostek nieposiadających osobowości prawnej oraz wydatki związane z ich poborem</t>
  </si>
  <si>
    <t>Wpływy z podatku dochodowego od osób fizycznych</t>
  </si>
  <si>
    <t>Wpływy z podatku rolnego, podatku leśnego, podatku od czynności cywilnoprawnych, podatków i opłat lokalnych od osób prawnych i innych jednostek organizacyjnych</t>
  </si>
  <si>
    <t>Odsetki od nieterminowych wpłat z tytułu podatków i opłat</t>
  </si>
  <si>
    <t>Wpływy z podatku rolnego, podatku leśnego, podatku od spadków i darowizn, podatku od czynności cywilnoprawnych oraz podatków i opłat lokalnych od osób fizycznych</t>
  </si>
  <si>
    <t>Wpływy z opłaty za gospodarowanie odpadami komunalnymi</t>
  </si>
  <si>
    <t>Wpływy z innych opłat stanowiących dochody jednostek samorządu terytorialnego na podstawie ustaw</t>
  </si>
  <si>
    <t>Wpływy z opłaty skarbowej</t>
  </si>
  <si>
    <t>Wpływy z opłat za wydawanie zezwoleń na sprzedaż alkoholu</t>
  </si>
  <si>
    <t>Udziały gmin w podatkach stanowiących dochód budżetu państwa</t>
  </si>
  <si>
    <t>Różne rozliczenia</t>
  </si>
  <si>
    <t>Część oświatowa subwencji ogólnej dla jednostek samorządu terytorialnego</t>
  </si>
  <si>
    <t>Subwencje ogólne z budżetu państwa</t>
  </si>
  <si>
    <t>Część wyrównawcza subwencji ogólnej dla gmin</t>
  </si>
  <si>
    <t>Różne rozliczenia finansowe</t>
  </si>
  <si>
    <t>Oświata i wychowanie</t>
  </si>
  <si>
    <t>Szkoły podstawowe</t>
  </si>
  <si>
    <t xml:space="preserve">Oddziały przedszkolne w szkołach podstawowych </t>
  </si>
  <si>
    <t>Dotacje celowe otrzymane z budżetu państwa na realizację własnych zadań w zakresie wychowania przedszkolnego</t>
  </si>
  <si>
    <t>Przedszkola</t>
  </si>
  <si>
    <t>Inne formy wychowania przedszkolnego</t>
  </si>
  <si>
    <t>Stołówki szkolne i przedszkolne</t>
  </si>
  <si>
    <t>Pomoc społeczna</t>
  </si>
  <si>
    <t>Wspieranie rodziny</t>
  </si>
  <si>
    <t xml:space="preserve">Dochody gminy związane z realizacją zadań zleconych ustawami z tytułu zwrotu wypłaconych świadczeń z funduszu alimentacyjnego </t>
  </si>
  <si>
    <t xml:space="preserve">Składki na ubezpieczenie zdrowotne opłacane za osoby pobierające niektóre świadczenia z pomocy społecznej, niektóre świadczenia rodzinne oraz za osoby uczestniczące w zajęciach w centrum integracji społecznej </t>
  </si>
  <si>
    <t xml:space="preserve">Dotacje celowe otrzymane z budżetu państwa na zadania zlecone na składki na ubezpieczenie zdrowotne opłacane za osoby pobierające świadczenia pielęgnacyjne </t>
  </si>
  <si>
    <t>Dotacje celowe otrzymane z budżetu państwa na realizację własnych zadań na zasiłki okresowe</t>
  </si>
  <si>
    <t>Zasiłki stałe</t>
  </si>
  <si>
    <t>Ośrodki pomocy społecznej</t>
  </si>
  <si>
    <t xml:space="preserve">Dotacje celowe z budżetu państwa na realizację własnych zadań na częściowe funkcjonowanie gminnego ośrodka pomocy społecznej </t>
  </si>
  <si>
    <t>Dotacje celowe otrzymane z budżetu państwa na zadania zlecone na realizację rządowego programu dla rodzin wielodzietnych</t>
  </si>
  <si>
    <t>Edukacyjna opieka wychowawcza</t>
  </si>
  <si>
    <t xml:space="preserve">Dotacje celowe otrzymane z budżetu państwa na realizację zadań własnych na świadczenia pomocy materialnej dla uczniów o charakterze socjalnym </t>
  </si>
  <si>
    <t>Gospodarka komunalna i ochrona środowiska</t>
  </si>
  <si>
    <t>Wpływy i wydatki związane z gromadzeniem środków z opłat i kar za korzystanie ze środowiska</t>
  </si>
  <si>
    <t>Kultura i ochrona dziedzictwa narodowego</t>
  </si>
  <si>
    <t xml:space="preserve">Pozostałe zadania w zakresie kultury </t>
  </si>
  <si>
    <t>Kultura fizyczna</t>
  </si>
  <si>
    <t>Dochody razem, w tym:</t>
  </si>
  <si>
    <t>Dochody</t>
  </si>
  <si>
    <t>Nazwa</t>
  </si>
  <si>
    <t>Plan</t>
  </si>
  <si>
    <t>Wykonanie</t>
  </si>
  <si>
    <t xml:space="preserve"> Wykonanie w %</t>
  </si>
  <si>
    <t>Udział w dochodach ogółem         w %</t>
  </si>
  <si>
    <t>Wydatki</t>
  </si>
  <si>
    <t>Udział w wydatkach ogółem         w %</t>
  </si>
  <si>
    <t>Transport i łączność</t>
  </si>
  <si>
    <t>Bezpieczeństwo publiczne i ochrona przeciwpożarowa</t>
  </si>
  <si>
    <t>Ochrona zdrowia</t>
  </si>
  <si>
    <t>Tabela</t>
  </si>
  <si>
    <t>Nr 3</t>
  </si>
  <si>
    <t xml:space="preserve">Dochody </t>
  </si>
  <si>
    <t xml:space="preserve">%     (6:5)               </t>
  </si>
  <si>
    <t xml:space="preserve">%     (9:8)               </t>
  </si>
  <si>
    <t xml:space="preserve">Plan </t>
  </si>
  <si>
    <t>Zakup materiałów i wyposażenia</t>
  </si>
  <si>
    <t>Zakup usług pozostałych</t>
  </si>
  <si>
    <t>Różne opłaty i składki</t>
  </si>
  <si>
    <t>Wynagrodzenia osobowe pracowników</t>
  </si>
  <si>
    <t>Dodatkowe wynagrodzenie roczne</t>
  </si>
  <si>
    <t>Składki na ubezpieczenia społeczne</t>
  </si>
  <si>
    <t>Składki na Fundusz Pracy</t>
  </si>
  <si>
    <t>Podróże służbowe krajowe</t>
  </si>
  <si>
    <t>Szkolenia pracowników  niebędących członkami korpusu służby cywilnej</t>
  </si>
  <si>
    <t>Różne wydatki na rzecz osób fizycznych</t>
  </si>
  <si>
    <t>Wynagrodzenia bezosobowe</t>
  </si>
  <si>
    <t>Świadczenia społeczne</t>
  </si>
  <si>
    <t>Dodatkowe wynagrodzenia roczne</t>
  </si>
  <si>
    <t>Odpisy na zakładowy fundusz świadczeń socjalnych</t>
  </si>
  <si>
    <t>Składki na ubezpieczenie zdrowotne</t>
  </si>
  <si>
    <t>Razem</t>
  </si>
  <si>
    <t xml:space="preserve"> </t>
  </si>
  <si>
    <t>Nr 4</t>
  </si>
  <si>
    <t>Paragraf</t>
  </si>
  <si>
    <t xml:space="preserve">Inne formy wychowania przedszkolnego </t>
  </si>
  <si>
    <t>Ośrodki Pomocy Społecznej</t>
  </si>
  <si>
    <t>Stypendia dla uczniów</t>
  </si>
  <si>
    <t>Drogi publiczne gminne</t>
  </si>
  <si>
    <t>%             (6:5)</t>
  </si>
  <si>
    <t xml:space="preserve">z wykonania wydatków majątkowych </t>
  </si>
  <si>
    <t>Nr 5</t>
  </si>
  <si>
    <t>Szkolenia pracowników niebędących członkami korpusu służby cywilnej</t>
  </si>
  <si>
    <t>Przeciwdziałanie alkoholizmowi</t>
  </si>
  <si>
    <t>Zwalczanie narkomanii</t>
  </si>
  <si>
    <t>i w Gminnym Programie Przeciwdziałania Narkomanii</t>
  </si>
  <si>
    <t xml:space="preserve">w Gminnym Programie Profilaktyki i Rozwiązywania Problemów Alkoholowych </t>
  </si>
  <si>
    <t>o dochodach za wydawanie zezwoleń na sprzedaż alkoholu</t>
  </si>
  <si>
    <t>Nr 7</t>
  </si>
  <si>
    <t xml:space="preserve">Wydatki jednostek budżetowych w tym:                            1) wydatki związane z realizacją ich statutowych zadań                                                                                                                                         </t>
  </si>
  <si>
    <t>Wpływy z różnych opłat</t>
  </si>
  <si>
    <t>Nr 8</t>
  </si>
  <si>
    <t>Nr 9</t>
  </si>
  <si>
    <t>z wykonania zadań w ramach funduszu sołeckiego</t>
  </si>
  <si>
    <t>Lp</t>
  </si>
  <si>
    <t>Nazwa sołectwa</t>
  </si>
  <si>
    <t>Przedsięwzięcie, zadanie</t>
  </si>
  <si>
    <t>w tym:</t>
  </si>
  <si>
    <t>Dziecinów</t>
  </si>
  <si>
    <t>600</t>
  </si>
  <si>
    <t>60016</t>
  </si>
  <si>
    <t>4300</t>
  </si>
  <si>
    <t>razem:</t>
  </si>
  <si>
    <t>Karczunek</t>
  </si>
  <si>
    <t>Radwanków Królewski</t>
  </si>
  <si>
    <t>Radwanków Szlachecki</t>
  </si>
  <si>
    <t>Śniadków Górny A</t>
  </si>
  <si>
    <t>Śniadków Dolny</t>
  </si>
  <si>
    <t>Sobienie Biskupie</t>
  </si>
  <si>
    <t>Sobienie Szlacheckie</t>
  </si>
  <si>
    <t>Sobienie Kiełczewskie Pierwsze</t>
  </si>
  <si>
    <t>Warszawice</t>
  </si>
  <si>
    <t>Warszówka</t>
  </si>
  <si>
    <t>Wysoczyn</t>
  </si>
  <si>
    <t>Nowy Zambrzyków</t>
  </si>
  <si>
    <t>Zuzanów</t>
  </si>
  <si>
    <t>Wydatki razem:</t>
  </si>
  <si>
    <t>Ochotnicze straże pożarne</t>
  </si>
  <si>
    <t xml:space="preserve">Dotacje celowe z budżetu państwa na realizację własnych zadań na składki na ubezpieczenie zdrowotne opłacane za osoby pobierające niektóre świadczenia z pomocy społecznej i rodzinne </t>
  </si>
  <si>
    <t>Z tego</t>
  </si>
  <si>
    <t>Wydatki 
bieżące</t>
  </si>
  <si>
    <t>Wydatki 
majątkowe</t>
  </si>
  <si>
    <t>wynagrodzenia i składki od nich naliczane</t>
  </si>
  <si>
    <t>wydatki związane z realizacją ich statutowych zadań</t>
  </si>
  <si>
    <t>dotacje na zadania bieżące</t>
  </si>
  <si>
    <t>świadczenia na rzecz osób fizycznych</t>
  </si>
  <si>
    <t>wydatki na programy finansowane z udziałem środków art. 5 ust. 1 pkt 2 i 3</t>
  </si>
  <si>
    <t xml:space="preserve">wypłaty z tytułu poręczeń i gwarancji </t>
  </si>
  <si>
    <t xml:space="preserve">obsługa długu </t>
  </si>
  <si>
    <t>na programy finansowane z udziałem środków art. 5 ust. 1 pkt 2 i 3</t>
  </si>
  <si>
    <t>Zakup usług remontowych</t>
  </si>
  <si>
    <t>Wydatki inwestycyjne jednostek budżetowych</t>
  </si>
  <si>
    <t>Izby rolnicze</t>
  </si>
  <si>
    <t>Wpłaty gmin na rzecz izb  rolniczych  w wysokości  2% uzyskanych wpływów z podatku rolnego</t>
  </si>
  <si>
    <t>Lokalny transport zbiorowy</t>
  </si>
  <si>
    <t>Dotacje celowe przekazane gminie na zadania bieżące realizowane na podstawie porozumień (umów) między jednostkami samorządu terytorialnego</t>
  </si>
  <si>
    <t>Drogi publiczne wojewódzkie</t>
  </si>
  <si>
    <t>Drogi publiczne powiatowe</t>
  </si>
  <si>
    <t>Wydatki na zakupy inwestycyjne jednostek budżetowych</t>
  </si>
  <si>
    <t>Plany zagospodarowania przestrzennego</t>
  </si>
  <si>
    <t>Rady gmin (miast i miast na prawach powiatu)</t>
  </si>
  <si>
    <t>Wydatki osobowe niezaliczone do wynagrodzeń</t>
  </si>
  <si>
    <t>Wynagrodzenia agencyjno-prowizyjne</t>
  </si>
  <si>
    <t>Zakup energii</t>
  </si>
  <si>
    <t>Zakup usług zdrowotnych</t>
  </si>
  <si>
    <t>Promocja jednostek samorządu terytorialnego</t>
  </si>
  <si>
    <t xml:space="preserve">Zakup usług zdrowotnych </t>
  </si>
  <si>
    <t>Rezerwy ogólne i celowe</t>
  </si>
  <si>
    <t xml:space="preserve">Rezerwy </t>
  </si>
  <si>
    <t>Oddziały przedszkolne w szkołach podstawowych</t>
  </si>
  <si>
    <t>Składki na Funusz Pracy</t>
  </si>
  <si>
    <t>Zakup środków żywności</t>
  </si>
  <si>
    <t>Zakup usług przez jednostki samorządu terytorialnego od innych jednostek samorządu terytorialnego</t>
  </si>
  <si>
    <t>Gimnazja</t>
  </si>
  <si>
    <t>Dowożenie uczniów do szkół</t>
  </si>
  <si>
    <t>Dokształcanie i doskonalenie nauczycieli</t>
  </si>
  <si>
    <t>Lecznictwo ambulatoryjne</t>
  </si>
  <si>
    <t>4170</t>
  </si>
  <si>
    <t>Dodatki mieszkaniowe</t>
  </si>
  <si>
    <t>Usługi opiekuńcze i specjalistyczne usługi opiekuńcze</t>
  </si>
  <si>
    <t>Świetlice szkolne</t>
  </si>
  <si>
    <t>Gospdarka odpadami</t>
  </si>
  <si>
    <t>Oświetlenie ulic, placów i dróg</t>
  </si>
  <si>
    <t>Wynagrodzenia bezoosobowe</t>
  </si>
  <si>
    <t>Dotacje celowe z budżetu jednostki samorządu terytorialnego, udzielone w trybie art. 221 ustawy, na finansowanie lub dofinansowanie zadań zleconych do realizacji organizacjom prowadzącym  działalność pożytku publicznego</t>
  </si>
  <si>
    <t>Biblioteki</t>
  </si>
  <si>
    <t>Dotacja podmiotowa z budżetu dla samorządowej instytucji kultury</t>
  </si>
  <si>
    <t>Zadania w zakresie kultury fizycznej</t>
  </si>
  <si>
    <t>z wykonania dochodów i wydatków</t>
  </si>
  <si>
    <t>z tytułu odbioru i zagospodarowania odpadów komunalnych</t>
  </si>
  <si>
    <t>Wpływy z innych lokalnych opłat pobieranych przez jednostki samorządu terytorialnego na podstwie odrębnych ustaw</t>
  </si>
  <si>
    <t>Zobowiązanie do zpłaty</t>
  </si>
  <si>
    <t xml:space="preserve">Pozostałe odsetki </t>
  </si>
  <si>
    <t>Wpływy ze zwrotów dotacji nienależnie pobranych świadczeń rodzinnych</t>
  </si>
  <si>
    <t>z wykonania budżetu Gminy Sobienie-Jeziory</t>
  </si>
  <si>
    <t>Nr 6</t>
  </si>
  <si>
    <t>Gospodarka odpadami</t>
  </si>
  <si>
    <t>4110</t>
  </si>
  <si>
    <t>4120</t>
  </si>
  <si>
    <t>4260</t>
  </si>
  <si>
    <t>4010</t>
  </si>
  <si>
    <t>Rodziny zastępcze</t>
  </si>
  <si>
    <t>Realizacja zadań wymagających stosowania specjalnej organizacji nauki i metod pracy dla dzieci i młodzieży w szkołach podstawowych,gimnazjach,liceach ogólnokształcących,liceach profilowanych i szkołach zawodowych oraz szkołach artystycznych</t>
  </si>
  <si>
    <t xml:space="preserve">Opłaty z tytułu zakupu usług telekomunikacyjnych </t>
  </si>
  <si>
    <t>Opłaty za tytułu zakupu usług telekomunikacyjnych</t>
  </si>
  <si>
    <t>Koszty postępowania sądowego i prokuratorskiego</t>
  </si>
  <si>
    <t>Opłaty z tytułu zakupu usług telekomunikacyjnych</t>
  </si>
  <si>
    <t>%                (8:7)</t>
  </si>
  <si>
    <t>Gusin</t>
  </si>
  <si>
    <t>Stary Zambrzyków</t>
  </si>
  <si>
    <t xml:space="preserve"> w tym:</t>
  </si>
  <si>
    <t>Dochody razem:</t>
  </si>
  <si>
    <t>Wpływy z opłat z tytułu użytkowania wieczystego nieruchomości</t>
  </si>
  <si>
    <t>Wpływy z podatku od nieruchomości</t>
  </si>
  <si>
    <t>Wpływy z podatku rolnego</t>
  </si>
  <si>
    <t>Wpływy z podatku leśnego</t>
  </si>
  <si>
    <t>Wpływy z podatku od środków transportowych</t>
  </si>
  <si>
    <t>Wpływy z podatku od spadków i darowizn</t>
  </si>
  <si>
    <t xml:space="preserve">Wpływy z podatku od czynności cywilnoprawnych </t>
  </si>
  <si>
    <t>Wpływy z opłat za zezwolenia na sprzedaż napojów alkoholowych</t>
  </si>
  <si>
    <t>Wpływy z innych lokalnych opłat (za zajęcie pasa drogowego)</t>
  </si>
  <si>
    <t>Wpływy z usług za korzystanie z wyżywienia w stołówce szkolnej w Warszawicach</t>
  </si>
  <si>
    <t>Dotacja podmiotowa z budżetu dla samodzielnego publicznego zakładu opieki zdrowotnej utworzonego przez jednostkę samorządu terytorialnego</t>
  </si>
  <si>
    <t>Świadczenie wychowawcze</t>
  </si>
  <si>
    <t xml:space="preserve">Dotacje celowe otrzymane z budżetu państwa na zadania bieżące z zakresu administracji rządowej zlecone gminom (związkom gmin, związkom powiatowo-gminnych), związane z realizacją świadczenia wychowawczego stanowiącego pomoc państwa w wychowaniu dzieci </t>
  </si>
  <si>
    <t>Zakup środków dydaktycznych i książek</t>
  </si>
  <si>
    <t>Plan                         po zmianie</t>
  </si>
  <si>
    <t>Treść</t>
  </si>
  <si>
    <t>Wykonanie ogółem:</t>
  </si>
  <si>
    <t>Szymanowice Duże</t>
  </si>
  <si>
    <t>Szymanowice Małe</t>
  </si>
  <si>
    <t>Wpływy z podatku dochodowego od osób prawnych</t>
  </si>
  <si>
    <t>Dotacje celowe otrzymane z budżetu państwa na realizację zadań bieżących z zakresu administracji rządowej  oraz innych zadań zleconych gminie (związkom gmin, związkom powiatowo-gminnym) ustawami</t>
  </si>
  <si>
    <t>Dotacje celowe otrzymane z budżetu państwa na realizację własnych zadań bieżących gmin (związków gmin, związków powiatowo-gminnych)</t>
  </si>
  <si>
    <t>Wpływy z podatku od działalności gospodarczej osób fizycznych, opłacanego w formie karty podatkowej pobierany i przekazywany przez urzędy skarbowe</t>
  </si>
  <si>
    <t>Pozostała dzialalność</t>
  </si>
  <si>
    <t xml:space="preserve"> Wydatki razem:</t>
  </si>
  <si>
    <t>oraz innych zadań zleconych gminie</t>
  </si>
  <si>
    <t>z realizacji zadań bieżących z zakresu administracji rządowej</t>
  </si>
  <si>
    <t>Pozostałe odsetki od środków gromadzonych na rachunku bankowym</t>
  </si>
  <si>
    <t>Wpływy z  różnych opłat (za przyjęcie oświadczeń o wstąpieniu w związek małżeński poza urzędem stanu cywilnego)</t>
  </si>
  <si>
    <t>z wykonania dochodów budżetu Gminy Sobienie-Jeziory</t>
  </si>
  <si>
    <t xml:space="preserve">Wpływy z usług za dzierżawę stacji uzdatniania wody i oczyszczalni wraz z siecią wodociągową i kanalizacyjną  </t>
  </si>
  <si>
    <t>Środki na dofinansowanie własnych inwestycji gmin pozyskane od właścicieli nieruchomości</t>
  </si>
  <si>
    <t>Wpływy z pozostałch odsetek od środków pieniężnych na rachunku bankowym</t>
  </si>
  <si>
    <t xml:space="preserve">Wpływy dochodów ze zwrotu dotacji przekazanej w ubiegłym roku dla Gminnej Bilblioteki Publicznej w Sobieniach-Jeziorach  </t>
  </si>
  <si>
    <t xml:space="preserve">Dotacje celowe otrzymane z budżetu państwa na zadania bieżące z zakresu administracji rządowej zlecone gminom (związkom gmin, związkom powiatowo-gminnym), związane z realizacją świadczenia wychowawczego stanowiącego pomoc państwa w wychowaniu dzieci </t>
  </si>
  <si>
    <t xml:space="preserve">Zaległości </t>
  </si>
  <si>
    <t xml:space="preserve">Pomoc w zakresie dożywiania </t>
  </si>
  <si>
    <t xml:space="preserve">Dotacje celowe otrzymane z budżetu państwa na realizację własnych zadań bieżących gmin </t>
  </si>
  <si>
    <t>Rodzina</t>
  </si>
  <si>
    <t>Świadczenia rodzinne, świadczenie z funduszu alimentacyjnego oraz składki na ubezpieczenia emerytalne i rentowe z ubezpieczenia społecznego</t>
  </si>
  <si>
    <t>Karta Dużej Rodziny</t>
  </si>
  <si>
    <t>85504</t>
  </si>
  <si>
    <t>85508</t>
  </si>
  <si>
    <t>Zwrot niewykorzystanych dotacji lub płatności</t>
  </si>
  <si>
    <t>Pomoc w zakresie dozywiania</t>
  </si>
  <si>
    <t xml:space="preserve">Wykonanie studni głębinowej z podłączeniem do stacji uzdatniania wody w m. Śniadków Górny </t>
  </si>
  <si>
    <t xml:space="preserve">Plac rekreacji w Siedzowie </t>
  </si>
  <si>
    <t>85503</t>
  </si>
  <si>
    <t xml:space="preserve">Wpływy z odsetek od nieterminowych wpłat z tytułu podatków i opłat </t>
  </si>
  <si>
    <t>Zasiłki okresowe, celowe i pomoc w naturze oraz składki na ubezpieczenia emerytalne i rentowe</t>
  </si>
  <si>
    <t>Poprawa estetyki wsi:</t>
  </si>
  <si>
    <t xml:space="preserve">                                                                                                                Wydatki razem:</t>
  </si>
  <si>
    <t>Wpłaty gmin i powiatów na rzecz innych jednostek samorządu terytorialnego oraz związków gmin, zwiazków powiatowo-gminnych lub związków powiatów na dofinansowanie zadań bieżących</t>
  </si>
  <si>
    <t xml:space="preserve">Pomoc materialna dla uczniów o charakterze socjalnym </t>
  </si>
  <si>
    <t>Odsetki od dotacji oraz płatności: wykorzystanych niezgodnie z przeznaczeniem lub wykorzystanych z naruszeniem procedur, o których mowa w art. 184 ustawy, pobranych nienależnie lub w nadmiernej wysokości</t>
  </si>
  <si>
    <t xml:space="preserve">Wpływy z tytułu kosztów egzekucyjnych, opłaty komorniczej i kosztów upomnień </t>
  </si>
  <si>
    <t xml:space="preserve">Wpływy z opłat za korzystanie ze środowiska </t>
  </si>
  <si>
    <t xml:space="preserve">Wpływy i wydatki związane z gromadzeniem środków z opłat produktowych </t>
  </si>
  <si>
    <t xml:space="preserve">Wpływy z opłaty produktowej </t>
  </si>
  <si>
    <t>Dotacje ogółem, w tym:</t>
  </si>
  <si>
    <t>Dotacje celowe na realizację zadań bieżących z zakresu administracji rządowej oraz innych zadań zleconych gminie</t>
  </si>
  <si>
    <t>Dotacje celowe na realizację własnych zadań gmin</t>
  </si>
  <si>
    <t>Dotacja celowa z tytułu pomocy finansowej udzielanej między jednostkami samorządu terytorialnego</t>
  </si>
  <si>
    <t>Pomoc materialna dla uczniów o charakterze socjalnym</t>
  </si>
  <si>
    <t>Wpływy z odsetek od nieterminowych wpłat z tytułu podatków i opłat</t>
  </si>
  <si>
    <t xml:space="preserve">Wpływy z opłat za korzystanie z wyżywienia w Punkcie Przedszkolnym w Warszawicach realizującego zadania z zakresu wychowania przedszkolnego  </t>
  </si>
  <si>
    <t xml:space="preserve">Wpływy z pozostałch odsetek od nieterminowych wpłat </t>
  </si>
  <si>
    <t xml:space="preserve">Dotacja celowa na  pomoc finansową udzielaną między jednostkami samorządu terytorialnego na dofinansowanie własnych zadań inwestycyjnych i zakupów inwestycyjnych  </t>
  </si>
  <si>
    <t>Obrona narodowa</t>
  </si>
  <si>
    <t>Komendy wojewódzkie Policji</t>
  </si>
  <si>
    <t>Wpłaty jednostek na państwowy fundusz celowy</t>
  </si>
  <si>
    <t xml:space="preserve">Plan po zmianie           </t>
  </si>
  <si>
    <t xml:space="preserve">Płatności w zakresie budżetu ze środków europejskich za realizację projektu "Budowa przydomowych oczyszczalni ścieków na terenie Gminy Sobienie-Jeziory"
</t>
  </si>
  <si>
    <t>Wpływy z czynszu za obwody łowieckie</t>
  </si>
  <si>
    <t>Dotacja celowa ze środków budżetu Województwa Mazowieckiego na realizację zadania "Modernizacja drogi gminnej w m. Sobienie Szlacheckie"</t>
  </si>
  <si>
    <t>Wpłaty z tytułu odpłatnego nabycia prawa własności nieruchomości niebędących gruntami</t>
  </si>
  <si>
    <t xml:space="preserve">Wpływy z tytułu wynagrodzenia dla płatnika za wykonywanie zadań ZUS i US </t>
  </si>
  <si>
    <t>Płatności w zakresie budżetu ze środków europejskich</t>
  </si>
  <si>
    <t>1.</t>
  </si>
  <si>
    <t>2.</t>
  </si>
  <si>
    <t>3.</t>
  </si>
  <si>
    <t xml:space="preserve">z realizacji własnych zadań bieżących gmin </t>
  </si>
  <si>
    <t>1) Zakup pieca olejowego wraz z montażem w budynku pełniącym funkcję świetlicy</t>
  </si>
  <si>
    <t>2) Doposażenie i zapewnienie gotowości bojowej OSP:</t>
  </si>
  <si>
    <t>zakup wytwornicy piany (1 szt.)</t>
  </si>
  <si>
    <t>zakup prądownic pianowych (2 szt.)</t>
  </si>
  <si>
    <t>zakup rozdzielacza kulowego (1 szt.)</t>
  </si>
  <si>
    <t>zakup gaśnic proszkowych (2 szt.)</t>
  </si>
  <si>
    <t>zakup motopompy szlamowej (1 szt.)</t>
  </si>
  <si>
    <t>zakup radiotelefonów przenośnych (2 szt.)</t>
  </si>
  <si>
    <t>zakup węży ( 8 szt.)</t>
  </si>
  <si>
    <t>Dostawa kruszywa wraz z rozdysponowaniem w celu utwardzenia drogi</t>
  </si>
  <si>
    <t>Piwonin</t>
  </si>
  <si>
    <t>Zakup tablic informacyjno-ogłoszeniowych</t>
  </si>
  <si>
    <t>Stworzenie miejsca spotkań i wypoczynku dla mieszkańców sołectwa:</t>
  </si>
  <si>
    <t>Zakup urządzeń zabawowych wraz z montażem i transportem</t>
  </si>
  <si>
    <t>Ułożenie płytek wraz z zakupem materiałów w budynku wiejskim</t>
  </si>
  <si>
    <t>Przydawki</t>
  </si>
  <si>
    <t>Poprawa bezpieczeństwa mieszkanców sołectwa:</t>
  </si>
  <si>
    <t>Naprawa mostku na drodze gminnej (zakup materiałów  oraz wykonanie)</t>
  </si>
  <si>
    <t>Zakup i montaż dodatkowych lamp oświetlenia ulicznego</t>
  </si>
  <si>
    <t>Sobienie-Jeziory</t>
  </si>
  <si>
    <t>naprawa przystanku autobusowego (wstawianie szyb, naprawa części metalowych, malowanie) oraz malowanie ławek</t>
  </si>
  <si>
    <t>utrzymanie terenów zielonych</t>
  </si>
  <si>
    <t>naprawa huśtawek i zabawek</t>
  </si>
  <si>
    <t>zakup podłoża poliuretanowego wraz z montażem i transportem</t>
  </si>
  <si>
    <t>Naprawa poboczy dróg gminnych poprzez dostawę kruszywa wraz z rozdysponowaniem</t>
  </si>
  <si>
    <t xml:space="preserve">Śniadków Górny </t>
  </si>
  <si>
    <t>Stworzenie atrakcyjnego miejsca do spotkań mieszkańców sołectwa:</t>
  </si>
  <si>
    <t>zakup szafek kuchennych, kuchni gazowej oraz armatury</t>
  </si>
  <si>
    <t>zakup drzwi drewnianych, rolet</t>
  </si>
  <si>
    <t>zakup materiałów niezbędnych do remontu pomieszczenia (panele, parapety, tynk strukturalny, grunt, farby, osprzęt instalacyjny itp.)</t>
  </si>
  <si>
    <t xml:space="preserve">zakup stołu bilardowego </t>
  </si>
  <si>
    <t>Zakup tablicy ogłoszeniowej</t>
  </si>
  <si>
    <t>Naprawa dróg gminnych, koszenie poboczy</t>
  </si>
  <si>
    <t>pielęgnacja terenów zielonych</t>
  </si>
  <si>
    <t>1) Stworzenie atrakcyjnego miejsca do spotkań mieszkańców sołectwa:</t>
  </si>
  <si>
    <t>remont pomieszczenia budynku wiejskiego</t>
  </si>
  <si>
    <t>zakup kosiarki</t>
  </si>
  <si>
    <t>2) Organizacja festynu na Dzień Dziecka</t>
  </si>
  <si>
    <t>3) Dostawa kruszywa wraz z rozdysponowaniem w celu utwardzenia drogi</t>
  </si>
  <si>
    <t>Urządzenie miejsca wypoczynku dla mieszkańców sołectwa oraz promocja kultury fizycznej:</t>
  </si>
  <si>
    <t>demontaż starego zbiornika i zakup wraz z montażem nowego zbiornika na ścieki</t>
  </si>
  <si>
    <t>zakup sprzętu sportowego na siłownię plenerową wraz z montażem i transportem</t>
  </si>
  <si>
    <t>zakup piecyków elektrycznych</t>
  </si>
  <si>
    <t>zakup namiotu wystawowego</t>
  </si>
  <si>
    <t>1) Dostawa kruszywa wraz z rozdysponowaniem w celu utwardzenia drogi</t>
  </si>
  <si>
    <t>2) Zapewnienie mieszkańcom sołectwa atrakcyjnego miejsca do organizacji spotkań plenerowych</t>
  </si>
  <si>
    <t>zakup paliwa oraz środków chemicznych do bieżącego utrzymania terenów zielonych w sołectwie</t>
  </si>
  <si>
    <t>zakup parasoli ogrodowych wraz z podstawami</t>
  </si>
  <si>
    <t>3) Stworzenie miejsca rekreacyjno-sportowego dla mieszkańców sołectwa</t>
  </si>
  <si>
    <t>zakup nowoczesnej bieżni</t>
  </si>
  <si>
    <t>zakup projektu do siłowni plenerowej</t>
  </si>
  <si>
    <t>zakup urządzeń na siłownie plenerową</t>
  </si>
  <si>
    <t>Zakup kosiarki spalinowej</t>
  </si>
  <si>
    <t>Zapewnienie mieszkańcom sołectwa atrakcyjnego miejsca do organizacji spotkań plenerowych poprzez zakup parasoli,stołów i ławek wraz z transportem</t>
  </si>
  <si>
    <t>010</t>
  </si>
  <si>
    <t>01010</t>
  </si>
  <si>
    <t xml:space="preserve">Rozwój infrastruktury kanalizacyjnej </t>
  </si>
  <si>
    <t>Rozbudowa gminnej oczyszczalni ścieków w miejscowości Piwonin (dokumentacja)</t>
  </si>
  <si>
    <t xml:space="preserve">Przebudowa drogi wojewódzkiej Nr 739 - ulica Piwonińska i Parysowska na odcinku od km 7+912 do km 9+548 w miejscowości Sobienie-Jeziory, na terenie gminy Sobienie-Jeziory, powiat otwocki, woj. mazowieckie" (dotacja celowa na pomoc finansową dla Województwa Mazowieckiego)   </t>
  </si>
  <si>
    <t>Budowa chodnika w ciągu drogi powiatowej nr 2750W Warszawice - Radwanków Szlachecki, na odcinku od cmentarza parafialnego do drogi wojewódzkiej Nr 805 (pomoc rzeczowa dla Powiatu Otwockiego)</t>
  </si>
  <si>
    <t xml:space="preserve">Modernizacja drogi powiatowej Nr 2751W Sobienie Kiełczewskie - Zuzanów - Czarnowiec (dotacja celowa na pomoc finansową dla Powiatu Otwockiego)   </t>
  </si>
  <si>
    <t xml:space="preserve">Modernizacja drogi powiatowej Nr 2752W Władysławów - Stary Zambrzyków - Sobienie Kiełczewskie (dotacja celowa na pomoc finansową dla Powiatu Otwockiego)     </t>
  </si>
  <si>
    <t>Modernizacja drogi gminnej Sobienie Szlacheckie - Sobienie Biskupie</t>
  </si>
  <si>
    <t xml:space="preserve">Modernizacja drogi gminnej w miejscowości Karczunek </t>
  </si>
  <si>
    <t xml:space="preserve">Modernizacja drogi gminnej w miejscowości Sobienie Szlacheckie </t>
  </si>
  <si>
    <t>Przebudowa drogi gminnej Sobienie Biskupie</t>
  </si>
  <si>
    <t>Przebudowa drogi gminnej Sobienie-Jeziory (od ulicy Garwolińskiej do ulicy Cmentarnej)</t>
  </si>
  <si>
    <t xml:space="preserve">Przebudowa drogi gminnej w miejscowości Sobienie Szlacheckie </t>
  </si>
  <si>
    <t>Przebudowa drogi gminnej w miejscowości Szymanowice Duże</t>
  </si>
  <si>
    <t>Plac rekreacji w Warszawicach</t>
  </si>
  <si>
    <t>Zakup pieca grzewczego wraz z instalacją w Publicznej Szkole Podstawowej w Warszawicach</t>
  </si>
  <si>
    <t>Budowa infrastruktury sportowo-rekreacyjnej w miejscowości Sobienie-Jeziory ul. Lipowa 1</t>
  </si>
  <si>
    <t>Doposażenie placu zabaw (zakup podłoża poliretanowego) w miejscowości Sobienie-Jeziory (zadanie z funduszu sołeckiego)</t>
  </si>
  <si>
    <t>Doposażenie miejsc wypoczynku (zakup sprzętu sportowego na siłownię plenerową) w miejscowości Warszówka (zadanie z funduszu sołeckiego)</t>
  </si>
  <si>
    <t>Doposażenie miejsca spotkań (zakup nowoczesnej bieżni) w miejscowości Wysoczyn (zadanie z funduszu sołeckiego)</t>
  </si>
  <si>
    <t>Zakup pieca olejowego wraz z montażem w budynku pełniącym funkcję świetlicy w Dziecinowie (zadanie z funduszu sołeckiego)</t>
  </si>
  <si>
    <t xml:space="preserve">Doposażenie boiska sportowego (zakup trybun, krat pomostowych wraz z montażem i fundamentami) w miejscowości Dziecinów </t>
  </si>
  <si>
    <t>Dotacja celowa na pomoc finansową udzielaną między jednostkami samorządu terytorialnego na dofinansowanie własnych zadań inwestycyjnych i zakupów inwestycyjnych</t>
  </si>
  <si>
    <t>za rok 2018</t>
  </si>
  <si>
    <t>Zakup systemu służącego do rejestracji oraz transmisji wideo sesji rady gminy</t>
  </si>
  <si>
    <t xml:space="preserve">Zakup masztu oświetleniowego elektryczno-pneumatycznego dla OSP Dziecinów </t>
  </si>
  <si>
    <t>Jednostki sektora finansów publicznych</t>
  </si>
  <si>
    <t>Dotacje celowe przekazane gminie na zadnia bieżące realizowane na podstawie porozumień (umów) między jednostkami samorządu terytorialnego</t>
  </si>
  <si>
    <t xml:space="preserve">Dotacje podmiotowe z budżetu dla samorządowej instytucji kultury </t>
  </si>
  <si>
    <t>Jednostki nie należące do sektora finansów publicznych</t>
  </si>
  <si>
    <t xml:space="preserve">Realizacja zadań w zakresie kultury, ochrony dóbr kultury i dziedzictwa narodowego </t>
  </si>
  <si>
    <t xml:space="preserve">Realizacja zadań w zakresie upowszechniania kultury fizycznej </t>
  </si>
  <si>
    <t>a) organizowanie masowych imprez sportowo-rekreacyjnych, rozgrywek ligowych, turniejów oraz innych imprez o podobnym charakterze                                                                                                             b) wspieranie udziału sportowych reprezentacji w imprezach i zawodach sportowych o zasięgu gminnym i ponadgminnym</t>
  </si>
  <si>
    <t>Dotacje celowe otrzymane z budżetu państwa na realizację zadań bieżących z zakresu administracji rządowej oraz innych zadań zleconych gminie( związkom gmin,związkom powiatowo-gminnym )</t>
  </si>
  <si>
    <t xml:space="preserve">Wpływy z pozostałch odsetek </t>
  </si>
  <si>
    <t>Zapewnienie uczniom prawa do bezpłatnego dostępu do podręczników,materiałow edukacyjnych lub materiałow ćwiczeniowych</t>
  </si>
  <si>
    <t>Podatek od towarów i usług (VAT )</t>
  </si>
  <si>
    <t>Wybory do rad gmin,rad powiatów i sejmików województw,wybory wójtów,burmistrzów i prezydentów miast oraz referenda gminne,powiatowe i wojewódzkie</t>
  </si>
  <si>
    <t>Podóze służbowe krajowe</t>
  </si>
  <si>
    <t>Zapewnienie uczniom prawa do bezpłatnego dostępu do podręczników ,materiałów edukacyjnych lub materiałów ćwiczeniowych</t>
  </si>
  <si>
    <t>Odsetki od dotacji oraz płatności:wykorzystanych niezgodnie z przeznaczeniem lub wykorzystanych z naruszeniem procedur, o których mowa w art..184 ustawy,pobranych nienależnie lub w nadmiernej wysokości</t>
  </si>
  <si>
    <t>Składki na ubezpieczenie społeczne</t>
  </si>
  <si>
    <t>Składki na fundusz pracy</t>
  </si>
  <si>
    <t>4210</t>
  </si>
  <si>
    <t>Zapewnienie uczniom prawa do bezpłatnego dostępu do podręczników, materiałów edukacyjnych lub materiałów ćwiczeniowych</t>
  </si>
  <si>
    <t>Składki na ubezieczenie spłeczne</t>
  </si>
  <si>
    <t>i realizacji zadań określonych</t>
  </si>
  <si>
    <t xml:space="preserve">Dotacje celowe w ramach programów finansowych ze środków europejskich oraz środków o których mowa w art. 5 ust 1 pkt 3 oraz ust 3 pkt 5 i 6 ustawy lub płatności  w ramach budżetu środków europejskich z wyłączeniem dochodów klasyfikowanych w paragrafie 625 </t>
  </si>
  <si>
    <t>Wpływy z usług za korzystanie z wyżywienia w stołówce szkolnej w Sobieniach-Jeziorach</t>
  </si>
  <si>
    <t>Wspieranie Rodziny</t>
  </si>
  <si>
    <t>Plan na początku                          roku</t>
  </si>
  <si>
    <t>% Wyko-nania                (7:6)</t>
  </si>
  <si>
    <t xml:space="preserve"> Świadczenie wychowawcze</t>
  </si>
  <si>
    <t>z wykonania wydatków budżetu Gminy Sobienie-Jeziory</t>
  </si>
  <si>
    <t>Nr 2</t>
  </si>
  <si>
    <t xml:space="preserve">z dotacji z budżetu państwa </t>
  </si>
  <si>
    <t>Dotacje celowe otrzymane z budżetu państwa na zwrot części wydatków wykonanych w ramach fuduszu sołeckiego w 2017 r.</t>
  </si>
  <si>
    <t>Sprawozdanie</t>
  </si>
  <si>
    <t xml:space="preserve">Dotacje celowe otrzymane z budżetu państwa na realizację zadań bieżących wynikające z ustawy o aktach stanu cywilnego, ewidencji ludności i dowodach osobistych oraz pozostałe z zakresu administracji rządowej </t>
  </si>
  <si>
    <t xml:space="preserve">Dotacje celowe otrzymane z budżetu państwa na realizację zadań bieżących z zakresu administracji rządowej związane z prowadzeniem i aktualizacją rejestru wyborców </t>
  </si>
  <si>
    <t>Wybory do rad gmin, rad powiatów i sejmików, województw, wybory wójtów, burmistrzów i prezydentów miast oraz referenda gminne powiatowe i wojewódzkie</t>
  </si>
  <si>
    <t xml:space="preserve">Dotacje celowe otrzymane z budżetu państwa na realizację zadań bieżących z zakresu administracji rządowej oraz innych zadań zleconych gminie na przeprowadzenie wyborów do rady gminy i wójta gminy </t>
  </si>
  <si>
    <t>Dotacje celowe otrzymane z budżetu państwa na zadania bieżące realizowane przez gminę na podstawie porozumień z organami  administracji rządowej na realizację zadania edukacji patriotycznej i obywatelskiej dzieci i młodzieży pt. "Niepodległa"</t>
  </si>
  <si>
    <t>Wpływy ze zwrotu wypłaty świadczenia rekompensującego za utracone wynagro- dzenie w związku z odbytymi ćwiczeniami wojskowymi</t>
  </si>
  <si>
    <t xml:space="preserve">Dotacje celowe otrzymane z budżetu państwa na realizację własnych zadań na program "Aktywna tablica"  </t>
  </si>
  <si>
    <t xml:space="preserve">Dotacje celowe otrzymane z budżetu państwa na realizację własnych zadań bieżących gmin, tj. zatrudnienie asystenta rodziny </t>
  </si>
  <si>
    <t xml:space="preserve">Dotacje celowe otrzymane z budżetu państwa na realizację zadań bieżących z zakresu administracji rządowej, program "Dobry start" </t>
  </si>
  <si>
    <t xml:space="preserve">Dotacje celowe z budżetu państwa na zadania zlecone na świadczenia rodzinne, świadczenia z funduszu alimentacyjnego oraz składki na ubezpieczenia emerytalne i rentowe z ubezpieczenia społecznego, świadczenie "Za życiem" </t>
  </si>
  <si>
    <t>Dotacja celowa ze środków budżetu Województwa Mazowieckiego na remont świetlicy w miejscowości Sobienie-Jeziory i Stary Zambrzyków w ramach Mazowieckiego Instrumentu Aktywacji Sołectw MAZOWSZE 2018</t>
  </si>
  <si>
    <t>Dotacje ze środków jednostki sektora finasów publicznych z WFOŚiGW</t>
  </si>
  <si>
    <t>4.</t>
  </si>
  <si>
    <t>Środki z funduszu pracy otrzymane na realizację zadań wynikających z odrębnych ustaw, tj. zatrudnienia asystenta rodzin</t>
  </si>
  <si>
    <t>Zwrot podatku od towarów i usług  VAT dokonany przez Urząd Skarbowy</t>
  </si>
  <si>
    <t xml:space="preserve">Dotacje celowe na zadania realizowane na podstawie porozumień z organami rządowymi </t>
  </si>
  <si>
    <t>Dotacja celowa otrzymana z ze środków budżetu Województwa Mazowieckiego na dofinansowanie wykonania prac remontowych budynku OSP Śniadków Dolny</t>
  </si>
  <si>
    <t>Nr 10</t>
  </si>
  <si>
    <t xml:space="preserve"> Wykona-nie %</t>
  </si>
  <si>
    <t xml:space="preserve">Razem </t>
  </si>
  <si>
    <t>Wydatki majątkowe</t>
  </si>
  <si>
    <t>Wydatki bieżące</t>
  </si>
  <si>
    <t>Dotacja podmiotowa</t>
  </si>
  <si>
    <t>Dotacja celowa</t>
  </si>
  <si>
    <t>Dotacje celowe otrzymane z budżetu państwa na realizację zadań bieżących z zakresu administracji rządowej oraz innych zadań zleconych gminie (związkom gmin, związkom powiatowo-gminnym)</t>
  </si>
  <si>
    <t xml:space="preserve">Wpływy z najmu i dzierżawy składników majątkowych Skarbu Państwa, jednostek samorządu terytorialnego lub innych jednostek zaliczanych do sektora finansów publicznych oraz innych umów o podobnym charakterze </t>
  </si>
  <si>
    <t>Dotacje celowe w ramach programów finansowych z udziałem środków europejskich oraz środków, o których mowa  w art. 5 ust. 3 pkt.5 lit. a i b ustawy lub płatności w ramach budżetu środkow europejskich, na realizację projektu pod nazwą  "Podniesienie kompetencji cyfrowych mieszkańców  województwa mazowieckiego"</t>
  </si>
  <si>
    <t xml:space="preserve">Dotacja celowa otrzymana z tytułu pomocy finansowej udzielanej między jednostkami samorządu terytorialnego na dofinansowanie zakupu sprzętu dla ochotniczych straży pożarnych </t>
  </si>
  <si>
    <t xml:space="preserve">Wpływy ze zwrotu wydatków nienależnie poniesionych w ubiegłym roku </t>
  </si>
  <si>
    <t xml:space="preserve">Wpływy z tytułu otrzymania nagrody w konkursie „Samorząd przyjazny energii” </t>
  </si>
  <si>
    <t>Wpływy z opłat za korzystanie z wyżywienia w przedszkolu publicznym realizującego zadania z zakresu wychowania przedszkolnego</t>
  </si>
  <si>
    <t>Wpływy z usług (wpłata za wyżywienie od nauczycieli)</t>
  </si>
  <si>
    <t>z wykonania udzielonych dotacji z budżetu Gminy Sobienie-Jeziory</t>
  </si>
  <si>
    <t xml:space="preserve">Przebudowa chodnika w ciągu drogi wojewódzkiej Nr 730 ulica Piwonińska w m. Sobienie-Jeziory (dotacja celowa na pomoc finansową dla Województwa Mazowieckiego)   </t>
  </si>
  <si>
    <t xml:space="preserve">Zakup motopompy szlamowej dla OSP Dziecinów (zadanie z funduszu sołeckiego) </t>
  </si>
  <si>
    <t>Plac rekreacji w Siedzowie</t>
  </si>
  <si>
    <t>z wykonania dochodów z opłat i kar za korzystanie ze środowiska</t>
  </si>
  <si>
    <t xml:space="preserve">oraz wydatki na finansowanie zadań </t>
  </si>
  <si>
    <t xml:space="preserve">w zakresie ochrony środowiska </t>
  </si>
  <si>
    <t>Dochody bieżące</t>
  </si>
  <si>
    <t>Wpływy z usług (duplikaty świadectw, za dostarczoną energię elektryczną)</t>
  </si>
  <si>
    <t>Wpływy z opłat za korzystanie z wychowania przedszkolnego</t>
  </si>
  <si>
    <t xml:space="preserve">Wpływy z opłat za korzystanie z wychowania przedszkolnego w Punkcie Przedszkolnym w Warszawicach </t>
  </si>
  <si>
    <t xml:space="preserve">Wpływy z opłat za korzystanie z wychowania przedszkolnego w Punkcie Przedszkolnym w Siedzowie </t>
  </si>
  <si>
    <t>Dotacje celowe otrzymane z budżetu państwa na realizację własnych zadań bieżących gmin</t>
  </si>
  <si>
    <t>Dotacja ze środków WFOŚiGW na zadanie "Odbiór i utylizacja zdemontowanych płyt azbestowo-cementowych z terenu Gminy Sobienie-Jeziory"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</si>
</sst>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3" formatCode="_-* #,##0.00\ _z_ł_-;\-* #,##0.00\ _z_ł_-;_-* &quot;-&quot;??\ _z_ł_-;_-@_-"/>
    <numFmt numFmtId="164" formatCode="#,##0.00\ _z_ł"/>
    <numFmt numFmtId="165" formatCode="000"/>
    <numFmt numFmtId="166" formatCode="00000"/>
    <numFmt numFmtId="167" formatCode="0000"/>
    <numFmt numFmtId="168" formatCode="????"/>
    <numFmt numFmtId="169" formatCode="???"/>
    <numFmt numFmtId="170" formatCode="?????"/>
    <numFmt numFmtId="171" formatCode="??0.00"/>
    <numFmt numFmtId="172" formatCode="?,??0.00"/>
    <numFmt numFmtId="173" formatCode="??0.00%"/>
    <numFmt numFmtId="174" formatCode="?,???,??0.00"/>
    <numFmt numFmtId="175" formatCode="???,??0.00"/>
    <numFmt numFmtId="176" formatCode="?0.00%"/>
    <numFmt numFmtId="177" formatCode="??,??0.00"/>
    <numFmt numFmtId="178" formatCode="?0.00"/>
    <numFmt numFmtId="179" formatCode="??,???,??0.00"/>
    <numFmt numFmtId="180" formatCode="?,???,???"/>
    <numFmt numFmtId="181" formatCode="???,???"/>
    <numFmt numFmtId="182" formatCode="?,???"/>
    <numFmt numFmtId="183" formatCode="??,???"/>
    <numFmt numFmtId="184" formatCode="??"/>
    <numFmt numFmtId="185" formatCode="?"/>
    <numFmt numFmtId="186" formatCode="&quot; zł&quot;#,##0_);\(&quot; zł&quot;#,##0\)"/>
    <numFmt numFmtId="187" formatCode="#,##0\ _z_ł"/>
    <numFmt numFmtId="188" formatCode="#,##0.00_ ;\-#,##0.00\ "/>
  </numFmts>
  <fonts count="54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.5"/>
      <name val="Arial"/>
      <family val="2"/>
      <charset val="238"/>
    </font>
    <font>
      <sz val="9"/>
      <name val="Arial Narrow CE"/>
      <family val="2"/>
      <charset val="238"/>
    </font>
    <font>
      <sz val="9"/>
      <name val="Arial"/>
      <family val="2"/>
      <charset val="238"/>
    </font>
    <font>
      <b/>
      <sz val="8.5"/>
      <color indexed="8"/>
      <name val="Arial"/>
      <family val="2"/>
      <charset val="238"/>
    </font>
    <font>
      <b/>
      <sz val="8.5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.5"/>
      <color indexed="8"/>
      <name val="Arial CE"/>
    </font>
    <font>
      <b/>
      <sz val="8"/>
      <color indexed="8"/>
      <name val="Arial CE"/>
    </font>
    <font>
      <b/>
      <sz val="8"/>
      <color indexed="8"/>
      <name val="Arial CE"/>
      <charset val="238"/>
    </font>
    <font>
      <sz val="8.5"/>
      <color indexed="8"/>
      <name val="Arial CE"/>
    </font>
    <font>
      <sz val="8"/>
      <color indexed="8"/>
      <name val="Arial CE"/>
    </font>
    <font>
      <sz val="10"/>
      <name val="Arial CE"/>
      <charset val="238"/>
    </font>
    <font>
      <sz val="8"/>
      <color indexed="8"/>
      <name val="Arial"/>
      <family val="2"/>
      <charset val="238"/>
    </font>
    <font>
      <sz val="8"/>
      <color indexed="8"/>
      <name val="Arial CE"/>
      <charset val="238"/>
    </font>
    <font>
      <sz val="8.5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 CE"/>
    </font>
    <font>
      <sz val="8"/>
      <name val="Arial CE"/>
      <family val="2"/>
      <charset val="238"/>
    </font>
    <font>
      <sz val="9"/>
      <color indexed="8"/>
      <name val="Arial"/>
      <family val="2"/>
      <charset val="238"/>
    </font>
    <font>
      <sz val="8"/>
      <name val="Arial CE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 CE"/>
    </font>
    <font>
      <sz val="10"/>
      <color indexed="8"/>
      <name val="Arial"/>
      <family val="2"/>
      <charset val="238"/>
    </font>
    <font>
      <sz val="8.5"/>
      <name val="Arial Narrow CE"/>
      <family val="2"/>
      <charset val="238"/>
    </font>
    <font>
      <b/>
      <sz val="8.5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b/>
      <sz val="8"/>
      <color indexed="8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b/>
      <sz val="8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.5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 CE"/>
    </font>
    <font>
      <sz val="9"/>
      <color rgb="FFFF0000"/>
      <name val="Arial"/>
      <family val="2"/>
      <charset val="238"/>
    </font>
    <font>
      <b/>
      <sz val="8"/>
      <color rgb="FFFF0000"/>
      <name val="Czcionka tekstu podstawowego"/>
      <charset val="238"/>
    </font>
    <font>
      <sz val="8"/>
      <color rgb="FFFF0000"/>
      <name val="Arial CE"/>
    </font>
    <font>
      <sz val="7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b/>
      <sz val="8"/>
      <color indexed="8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3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</xf>
    <xf numFmtId="0" fontId="13" fillId="0" borderId="0"/>
    <xf numFmtId="43" fontId="1" fillId="0" borderId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29" fillId="0" borderId="0"/>
    <xf numFmtId="0" fontId="1" fillId="0" borderId="0"/>
    <xf numFmtId="43" fontId="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13" fillId="0" borderId="0"/>
    <xf numFmtId="0" fontId="35" fillId="0" borderId="0"/>
    <xf numFmtId="43" fontId="35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</xf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51" fillId="0" borderId="0" applyFont="0" applyFill="0" applyBorder="0" applyAlignment="0" applyProtection="0"/>
  </cellStyleXfs>
  <cellXfs count="129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1" fillId="0" borderId="0" xfId="1" applyNumberFormat="1" applyAlignment="1">
      <alignment horizontal="right"/>
    </xf>
    <xf numFmtId="0" fontId="3" fillId="0" borderId="0" xfId="1" applyNumberFormat="1" applyFont="1" applyFill="1" applyBorder="1" applyAlignment="1" applyProtection="1">
      <alignment horizontal="right" wrapText="1"/>
    </xf>
    <xf numFmtId="0" fontId="4" fillId="0" borderId="0" xfId="1" applyFont="1" applyAlignment="1">
      <alignment wrapText="1"/>
    </xf>
    <xf numFmtId="0" fontId="3" fillId="0" borderId="0" xfId="1" applyNumberFormat="1" applyFont="1" applyFill="1" applyBorder="1" applyAlignment="1" applyProtection="1">
      <alignment wrapText="1"/>
    </xf>
    <xf numFmtId="43" fontId="1" fillId="0" borderId="0" xfId="2" applyFont="1" applyFill="1"/>
    <xf numFmtId="0" fontId="3" fillId="0" borderId="0" xfId="1" applyNumberFormat="1" applyFont="1" applyFill="1" applyBorder="1" applyAlignment="1" applyProtection="1">
      <alignment horizontal="right"/>
    </xf>
    <xf numFmtId="0" fontId="1" fillId="0" borderId="0" xfId="1" applyAlignment="1">
      <alignment horizontal="right"/>
    </xf>
    <xf numFmtId="43" fontId="1" fillId="0" borderId="0" xfId="2" applyFont="1" applyFill="1" applyBorder="1"/>
    <xf numFmtId="2" fontId="10" fillId="0" borderId="10" xfId="2" applyNumberFormat="1" applyFont="1" applyBorder="1" applyAlignment="1">
      <alignment horizontal="right" vertical="top"/>
    </xf>
    <xf numFmtId="43" fontId="2" fillId="0" borderId="18" xfId="2" applyFont="1" applyBorder="1" applyAlignment="1">
      <alignment horizontal="center"/>
    </xf>
    <xf numFmtId="166" fontId="11" fillId="0" borderId="14" xfId="2" applyNumberFormat="1" applyFont="1" applyBorder="1" applyAlignment="1">
      <alignment horizontal="center" vertical="top"/>
    </xf>
    <xf numFmtId="43" fontId="2" fillId="0" borderId="19" xfId="2" applyFont="1" applyBorder="1" applyAlignment="1">
      <alignment horizontal="center"/>
    </xf>
    <xf numFmtId="4" fontId="12" fillId="0" borderId="17" xfId="2" applyNumberFormat="1" applyFont="1" applyBorder="1" applyAlignment="1">
      <alignment horizontal="right" vertical="top"/>
    </xf>
    <xf numFmtId="43" fontId="2" fillId="0" borderId="15" xfId="2" applyFont="1" applyBorder="1" applyAlignment="1">
      <alignment horizontal="center"/>
    </xf>
    <xf numFmtId="167" fontId="11" fillId="0" borderId="20" xfId="2" applyNumberFormat="1" applyFont="1" applyBorder="1" applyAlignment="1">
      <alignment horizontal="center" vertical="top"/>
    </xf>
    <xf numFmtId="4" fontId="15" fillId="0" borderId="17" xfId="2" applyNumberFormat="1" applyFont="1" applyBorder="1" applyAlignment="1">
      <alignment horizontal="right" vertical="top"/>
    </xf>
    <xf numFmtId="43" fontId="2" fillId="0" borderId="8" xfId="2" applyFont="1" applyBorder="1" applyAlignment="1">
      <alignment horizontal="center"/>
    </xf>
    <xf numFmtId="167" fontId="16" fillId="0" borderId="15" xfId="3" applyNumberFormat="1" applyFont="1" applyBorder="1" applyAlignment="1">
      <alignment horizontal="center" vertical="top"/>
    </xf>
    <xf numFmtId="168" fontId="11" fillId="0" borderId="15" xfId="2" applyNumberFormat="1" applyFont="1" applyBorder="1" applyAlignment="1">
      <alignment horizontal="center" vertical="top"/>
    </xf>
    <xf numFmtId="4" fontId="12" fillId="0" borderId="15" xfId="2" applyNumberFormat="1" applyFont="1" applyBorder="1" applyAlignment="1">
      <alignment horizontal="right" vertical="top"/>
    </xf>
    <xf numFmtId="167" fontId="11" fillId="0" borderId="21" xfId="2" applyNumberFormat="1" applyFont="1" applyBorder="1" applyAlignment="1">
      <alignment horizontal="center" vertical="top"/>
    </xf>
    <xf numFmtId="4" fontId="12" fillId="0" borderId="4" xfId="2" applyNumberFormat="1" applyFont="1" applyBorder="1" applyAlignment="1">
      <alignment horizontal="right" vertical="top"/>
    </xf>
    <xf numFmtId="166" fontId="11" fillId="0" borderId="15" xfId="2" applyNumberFormat="1" applyFont="1" applyBorder="1" applyAlignment="1">
      <alignment horizontal="center" vertical="top"/>
    </xf>
    <xf numFmtId="43" fontId="2" fillId="0" borderId="22" xfId="2" applyFont="1" applyBorder="1" applyAlignment="1">
      <alignment horizontal="center"/>
    </xf>
    <xf numFmtId="43" fontId="14" fillId="0" borderId="15" xfId="3" applyFont="1" applyBorder="1" applyAlignment="1">
      <alignment horizontal="left" vertical="center" wrapText="1"/>
    </xf>
    <xf numFmtId="4" fontId="12" fillId="0" borderId="23" xfId="2" applyNumberFormat="1" applyFont="1" applyBorder="1" applyAlignment="1">
      <alignment horizontal="right" vertical="top"/>
    </xf>
    <xf numFmtId="167" fontId="11" fillId="0" borderId="15" xfId="2" applyNumberFormat="1" applyFont="1" applyBorder="1" applyAlignment="1">
      <alignment horizontal="center" vertical="top"/>
    </xf>
    <xf numFmtId="168" fontId="11" fillId="0" borderId="22" xfId="2" applyNumberFormat="1" applyFont="1" applyBorder="1" applyAlignment="1">
      <alignment horizontal="center" vertical="top"/>
    </xf>
    <xf numFmtId="4" fontId="12" fillId="0" borderId="24" xfId="2" applyNumberFormat="1" applyFont="1" applyBorder="1" applyAlignment="1">
      <alignment horizontal="right" vertical="top"/>
    </xf>
    <xf numFmtId="4" fontId="12" fillId="0" borderId="13" xfId="2" applyNumberFormat="1" applyFont="1" applyBorder="1" applyAlignment="1">
      <alignment horizontal="right" vertical="top"/>
    </xf>
    <xf numFmtId="4" fontId="15" fillId="0" borderId="15" xfId="2" applyNumberFormat="1" applyFont="1" applyBorder="1" applyAlignment="1">
      <alignment horizontal="right" vertical="top"/>
    </xf>
    <xf numFmtId="170" fontId="11" fillId="0" borderId="15" xfId="2" applyNumberFormat="1" applyFont="1" applyBorder="1" applyAlignment="1">
      <alignment horizontal="center" vertical="top"/>
    </xf>
    <xf numFmtId="43" fontId="14" fillId="0" borderId="15" xfId="3" applyFont="1" applyBorder="1" applyAlignment="1">
      <alignment horizontal="left" vertical="top" wrapText="1"/>
    </xf>
    <xf numFmtId="43" fontId="15" fillId="0" borderId="15" xfId="3" applyFont="1" applyBorder="1" applyAlignment="1">
      <alignment horizontal="left" vertical="center" wrapText="1"/>
    </xf>
    <xf numFmtId="169" fontId="8" fillId="0" borderId="15" xfId="2" applyNumberFormat="1" applyFont="1" applyBorder="1" applyAlignment="1">
      <alignment horizontal="center" vertical="top"/>
    </xf>
    <xf numFmtId="4" fontId="9" fillId="0" borderId="15" xfId="2" applyNumberFormat="1" applyFont="1" applyBorder="1" applyAlignment="1">
      <alignment horizontal="right" vertical="top"/>
    </xf>
    <xf numFmtId="43" fontId="2" fillId="0" borderId="26" xfId="2" applyFont="1" applyBorder="1" applyAlignment="1">
      <alignment horizontal="center"/>
    </xf>
    <xf numFmtId="4" fontId="12" fillId="0" borderId="10" xfId="2" applyNumberFormat="1" applyFont="1" applyBorder="1" applyAlignment="1">
      <alignment horizontal="right" vertical="top"/>
    </xf>
    <xf numFmtId="43" fontId="14" fillId="0" borderId="6" xfId="3" applyFont="1" applyBorder="1" applyAlignment="1">
      <alignment horizontal="left" vertical="top" wrapText="1"/>
    </xf>
    <xf numFmtId="167" fontId="11" fillId="0" borderId="0" xfId="2" applyNumberFormat="1" applyFont="1" applyBorder="1" applyAlignment="1">
      <alignment horizontal="center" vertical="top"/>
    </xf>
    <xf numFmtId="4" fontId="12" fillId="0" borderId="14" xfId="2" applyNumberFormat="1" applyFont="1" applyBorder="1" applyAlignment="1">
      <alignment horizontal="right" vertical="top"/>
    </xf>
    <xf numFmtId="4" fontId="12" fillId="0" borderId="8" xfId="2" applyNumberFormat="1" applyFont="1" applyBorder="1" applyAlignment="1">
      <alignment horizontal="right" vertical="top"/>
    </xf>
    <xf numFmtId="4" fontId="15" fillId="0" borderId="8" xfId="2" applyNumberFormat="1" applyFont="1" applyBorder="1" applyAlignment="1">
      <alignment horizontal="right" vertical="top"/>
    </xf>
    <xf numFmtId="4" fontId="12" fillId="0" borderId="6" xfId="2" applyNumberFormat="1" applyFont="1" applyBorder="1" applyAlignment="1">
      <alignment horizontal="right" vertical="top"/>
    </xf>
    <xf numFmtId="4" fontId="15" fillId="0" borderId="7" xfId="2" applyNumberFormat="1" applyFont="1" applyBorder="1" applyAlignment="1">
      <alignment horizontal="right" vertical="top"/>
    </xf>
    <xf numFmtId="4" fontId="12" fillId="0" borderId="28" xfId="2" applyNumberFormat="1" applyFont="1" applyBorder="1" applyAlignment="1">
      <alignment horizontal="right" vertical="top"/>
    </xf>
    <xf numFmtId="4" fontId="12" fillId="0" borderId="29" xfId="2" applyNumberFormat="1" applyFont="1" applyBorder="1" applyAlignment="1">
      <alignment horizontal="right" vertical="top"/>
    </xf>
    <xf numFmtId="4" fontId="12" fillId="0" borderId="30" xfId="2" applyNumberFormat="1" applyFont="1" applyBorder="1" applyAlignment="1">
      <alignment horizontal="right" vertical="top"/>
    </xf>
    <xf numFmtId="167" fontId="11" fillId="0" borderId="22" xfId="2" applyNumberFormat="1" applyFont="1" applyBorder="1" applyAlignment="1">
      <alignment horizontal="center" vertical="top"/>
    </xf>
    <xf numFmtId="4" fontId="15" fillId="0" borderId="23" xfId="2" applyNumberFormat="1" applyFont="1" applyBorder="1" applyAlignment="1">
      <alignment horizontal="right" vertical="top"/>
    </xf>
    <xf numFmtId="43" fontId="2" fillId="0" borderId="13" xfId="2" applyFont="1" applyBorder="1" applyAlignment="1">
      <alignment horizontal="center"/>
    </xf>
    <xf numFmtId="170" fontId="11" fillId="0" borderId="13" xfId="2" applyNumberFormat="1" applyFont="1" applyBorder="1" applyAlignment="1">
      <alignment horizontal="center" vertical="top"/>
    </xf>
    <xf numFmtId="43" fontId="2" fillId="0" borderId="0" xfId="2" applyFont="1" applyBorder="1" applyAlignment="1">
      <alignment horizontal="center"/>
    </xf>
    <xf numFmtId="4" fontId="12" fillId="0" borderId="26" xfId="2" applyNumberFormat="1" applyFont="1" applyBorder="1" applyAlignment="1">
      <alignment horizontal="right" vertical="top"/>
    </xf>
    <xf numFmtId="170" fontId="11" fillId="0" borderId="15" xfId="2" applyNumberFormat="1" applyFont="1" applyBorder="1" applyAlignment="1">
      <alignment horizontal="center" vertical="center"/>
    </xf>
    <xf numFmtId="43" fontId="12" fillId="0" borderId="15" xfId="2" applyFont="1" applyFill="1" applyBorder="1" applyAlignment="1">
      <alignment horizontal="left" vertical="center" wrapText="1"/>
    </xf>
    <xf numFmtId="43" fontId="2" fillId="0" borderId="2" xfId="2" applyFont="1" applyBorder="1" applyAlignment="1">
      <alignment horizontal="center"/>
    </xf>
    <xf numFmtId="4" fontId="15" fillId="0" borderId="10" xfId="2" applyNumberFormat="1" applyFont="1" applyBorder="1" applyAlignment="1">
      <alignment horizontal="right" vertical="top"/>
    </xf>
    <xf numFmtId="167" fontId="11" fillId="0" borderId="34" xfId="2" applyNumberFormat="1" applyFont="1" applyBorder="1" applyAlignment="1">
      <alignment horizontal="center" vertical="top"/>
    </xf>
    <xf numFmtId="4" fontId="12" fillId="0" borderId="35" xfId="2" applyNumberFormat="1" applyFont="1" applyBorder="1" applyAlignment="1">
      <alignment horizontal="right" vertical="top"/>
    </xf>
    <xf numFmtId="4" fontId="15" fillId="0" borderId="1" xfId="2" applyNumberFormat="1" applyFont="1" applyBorder="1" applyAlignment="1">
      <alignment horizontal="right" vertical="top"/>
    </xf>
    <xf numFmtId="167" fontId="11" fillId="0" borderId="2" xfId="2" applyNumberFormat="1" applyFont="1" applyBorder="1" applyAlignment="1">
      <alignment horizontal="center" vertical="top"/>
    </xf>
    <xf numFmtId="4" fontId="15" fillId="0" borderId="35" xfId="2" applyNumberFormat="1" applyFont="1" applyBorder="1" applyAlignment="1">
      <alignment horizontal="right" vertical="top"/>
    </xf>
    <xf numFmtId="4" fontId="15" fillId="0" borderId="9" xfId="2" applyNumberFormat="1" applyFont="1" applyBorder="1" applyAlignment="1">
      <alignment horizontal="right" vertical="top"/>
    </xf>
    <xf numFmtId="4" fontId="19" fillId="0" borderId="4" xfId="2" applyNumberFormat="1" applyFont="1" applyBorder="1" applyAlignment="1">
      <alignment horizontal="right" vertical="top"/>
    </xf>
    <xf numFmtId="4" fontId="19" fillId="0" borderId="15" xfId="2" applyNumberFormat="1" applyFont="1" applyBorder="1" applyAlignment="1">
      <alignment horizontal="right" vertical="top"/>
    </xf>
    <xf numFmtId="170" fontId="11" fillId="0" borderId="26" xfId="2" applyNumberFormat="1" applyFont="1" applyBorder="1" applyAlignment="1">
      <alignment horizontal="center" vertical="top"/>
    </xf>
    <xf numFmtId="4" fontId="15" fillId="0" borderId="25" xfId="2" applyNumberFormat="1" applyFont="1" applyBorder="1" applyAlignment="1">
      <alignment horizontal="right" vertical="top"/>
    </xf>
    <xf numFmtId="4" fontId="12" fillId="0" borderId="1" xfId="2" applyNumberFormat="1" applyFont="1" applyBorder="1" applyAlignment="1">
      <alignment horizontal="right" vertical="top"/>
    </xf>
    <xf numFmtId="4" fontId="12" fillId="0" borderId="18" xfId="2" applyNumberFormat="1" applyFont="1" applyBorder="1" applyAlignment="1">
      <alignment horizontal="right" vertical="top"/>
    </xf>
    <xf numFmtId="43" fontId="2" fillId="0" borderId="21" xfId="2" applyFont="1" applyBorder="1" applyAlignment="1">
      <alignment horizontal="center"/>
    </xf>
    <xf numFmtId="43" fontId="4" fillId="0" borderId="15" xfId="2" applyFont="1" applyBorder="1"/>
    <xf numFmtId="4" fontId="14" fillId="0" borderId="7" xfId="2" applyNumberFormat="1" applyFont="1" applyBorder="1" applyAlignment="1">
      <alignment horizontal="right" vertical="top"/>
    </xf>
    <xf numFmtId="4" fontId="14" fillId="0" borderId="15" xfId="2" applyNumberFormat="1" applyFont="1" applyBorder="1" applyAlignment="1">
      <alignment horizontal="right" vertical="top"/>
    </xf>
    <xf numFmtId="4" fontId="12" fillId="0" borderId="31" xfId="2" applyNumberFormat="1" applyFont="1" applyBorder="1" applyAlignment="1">
      <alignment horizontal="right" vertical="top"/>
    </xf>
    <xf numFmtId="4" fontId="14" fillId="0" borderId="24" xfId="2" applyNumberFormat="1" applyFont="1" applyBorder="1" applyAlignment="1">
      <alignment horizontal="right" vertical="top"/>
    </xf>
    <xf numFmtId="4" fontId="19" fillId="0" borderId="31" xfId="2" applyNumberFormat="1" applyFont="1" applyBorder="1" applyAlignment="1">
      <alignment horizontal="right" vertical="top"/>
    </xf>
    <xf numFmtId="167" fontId="11" fillId="0" borderId="8" xfId="2" applyNumberFormat="1" applyFont="1" applyBorder="1" applyAlignment="1">
      <alignment horizontal="center" vertical="top"/>
    </xf>
    <xf numFmtId="43" fontId="0" fillId="0" borderId="0" xfId="2" applyFont="1" applyFill="1" applyBorder="1"/>
    <xf numFmtId="2" fontId="14" fillId="0" borderId="15" xfId="1" applyNumberFormat="1" applyFont="1" applyBorder="1" applyAlignment="1">
      <alignment horizontal="right" vertical="top"/>
    </xf>
    <xf numFmtId="43" fontId="0" fillId="0" borderId="0" xfId="2" applyFont="1" applyBorder="1"/>
    <xf numFmtId="4" fontId="5" fillId="0" borderId="15" xfId="2" applyNumberFormat="1" applyFont="1" applyBorder="1" applyAlignment="1">
      <alignment horizontal="right" vertical="center"/>
    </xf>
    <xf numFmtId="43" fontId="5" fillId="0" borderId="0" xfId="2" applyFont="1" applyBorder="1" applyAlignment="1">
      <alignment horizontal="right" vertical="center"/>
    </xf>
    <xf numFmtId="4" fontId="5" fillId="0" borderId="0" xfId="2" applyNumberFormat="1" applyFont="1" applyBorder="1" applyAlignment="1">
      <alignment horizontal="right" vertical="center"/>
    </xf>
    <xf numFmtId="2" fontId="12" fillId="0" borderId="0" xfId="2" applyNumberFormat="1" applyFont="1" applyFill="1" applyBorder="1" applyAlignment="1">
      <alignment horizontal="right" vertical="top"/>
    </xf>
    <xf numFmtId="171" fontId="12" fillId="0" borderId="0" xfId="2" applyNumberFormat="1" applyFont="1" applyFill="1" applyBorder="1" applyAlignment="1">
      <alignment horizontal="right" vertical="top"/>
    </xf>
    <xf numFmtId="43" fontId="12" fillId="0" borderId="0" xfId="2" applyFont="1" applyFill="1" applyBorder="1" applyAlignment="1">
      <alignment horizontal="right" vertical="top"/>
    </xf>
    <xf numFmtId="0" fontId="1" fillId="0" borderId="0" xfId="1" applyFont="1"/>
    <xf numFmtId="43" fontId="12" fillId="0" borderId="0" xfId="2" applyFont="1" applyFill="1" applyBorder="1" applyAlignment="1">
      <alignment horizontal="left" vertical="top" wrapText="1"/>
    </xf>
    <xf numFmtId="172" fontId="12" fillId="0" borderId="0" xfId="2" applyNumberFormat="1" applyFont="1" applyFill="1" applyBorder="1" applyAlignment="1">
      <alignment horizontal="right" vertical="top"/>
    </xf>
    <xf numFmtId="173" fontId="12" fillId="0" borderId="0" xfId="2" applyNumberFormat="1" applyFont="1" applyFill="1" applyBorder="1" applyAlignment="1">
      <alignment horizontal="right" vertical="top"/>
    </xf>
    <xf numFmtId="174" fontId="12" fillId="0" borderId="0" xfId="2" applyNumberFormat="1" applyFont="1" applyFill="1" applyBorder="1" applyAlignment="1">
      <alignment horizontal="right" vertical="top"/>
    </xf>
    <xf numFmtId="175" fontId="12" fillId="0" borderId="0" xfId="2" applyNumberFormat="1" applyFont="1" applyFill="1" applyBorder="1" applyAlignment="1">
      <alignment horizontal="right" vertical="top"/>
    </xf>
    <xf numFmtId="176" fontId="12" fillId="0" borderId="0" xfId="2" applyNumberFormat="1" applyFont="1" applyFill="1" applyBorder="1" applyAlignment="1">
      <alignment horizontal="right" vertical="top"/>
    </xf>
    <xf numFmtId="177" fontId="12" fillId="0" borderId="0" xfId="2" applyNumberFormat="1" applyFont="1" applyFill="1" applyBorder="1" applyAlignment="1">
      <alignment horizontal="right" vertical="top"/>
    </xf>
    <xf numFmtId="169" fontId="25" fillId="0" borderId="0" xfId="2" applyNumberFormat="1" applyFont="1" applyFill="1" applyBorder="1" applyAlignment="1">
      <alignment horizontal="left" vertical="top"/>
    </xf>
    <xf numFmtId="43" fontId="9" fillId="0" borderId="0" xfId="2" applyFont="1" applyFill="1" applyBorder="1" applyAlignment="1">
      <alignment horizontal="left" vertical="top" wrapText="1"/>
    </xf>
    <xf numFmtId="177" fontId="9" fillId="0" borderId="0" xfId="2" applyNumberFormat="1" applyFont="1" applyFill="1" applyBorder="1" applyAlignment="1">
      <alignment horizontal="right" vertical="top"/>
    </xf>
    <xf numFmtId="171" fontId="9" fillId="0" borderId="0" xfId="2" applyNumberFormat="1" applyFont="1" applyFill="1" applyBorder="1" applyAlignment="1">
      <alignment horizontal="right" vertical="top"/>
    </xf>
    <xf numFmtId="10" fontId="9" fillId="0" borderId="0" xfId="2" applyNumberFormat="1" applyFont="1" applyFill="1" applyBorder="1" applyAlignment="1">
      <alignment horizontal="right" vertical="top"/>
    </xf>
    <xf numFmtId="10" fontId="12" fillId="0" borderId="0" xfId="2" applyNumberFormat="1" applyFont="1" applyFill="1" applyBorder="1" applyAlignment="1">
      <alignment horizontal="right" vertical="top"/>
    </xf>
    <xf numFmtId="176" fontId="9" fillId="0" borderId="0" xfId="2" applyNumberFormat="1" applyFont="1" applyFill="1" applyBorder="1" applyAlignment="1">
      <alignment horizontal="right" vertical="top"/>
    </xf>
    <xf numFmtId="174" fontId="9" fillId="0" borderId="0" xfId="2" applyNumberFormat="1" applyFont="1" applyFill="1" applyBorder="1" applyAlignment="1">
      <alignment horizontal="right" vertical="top"/>
    </xf>
    <xf numFmtId="172" fontId="9" fillId="0" borderId="0" xfId="2" applyNumberFormat="1" applyFont="1" applyFill="1" applyBorder="1" applyAlignment="1">
      <alignment horizontal="right" vertical="top"/>
    </xf>
    <xf numFmtId="173" fontId="9" fillId="0" borderId="0" xfId="2" applyNumberFormat="1" applyFont="1" applyFill="1" applyBorder="1" applyAlignment="1">
      <alignment horizontal="right" vertical="top"/>
    </xf>
    <xf numFmtId="178" fontId="12" fillId="0" borderId="0" xfId="2" applyNumberFormat="1" applyFont="1" applyFill="1" applyBorder="1" applyAlignment="1">
      <alignment horizontal="right" vertical="top"/>
    </xf>
    <xf numFmtId="175" fontId="9" fillId="0" borderId="0" xfId="2" applyNumberFormat="1" applyFont="1" applyFill="1" applyBorder="1" applyAlignment="1">
      <alignment horizontal="right" vertical="top"/>
    </xf>
    <xf numFmtId="43" fontId="5" fillId="0" borderId="0" xfId="2" applyFont="1" applyFill="1" applyBorder="1" applyAlignment="1">
      <alignment horizontal="right" vertical="top" wrapText="1"/>
    </xf>
    <xf numFmtId="179" fontId="5" fillId="0" borderId="0" xfId="2" applyNumberFormat="1" applyFont="1" applyFill="1" applyBorder="1" applyAlignment="1">
      <alignment horizontal="right" vertical="top"/>
    </xf>
    <xf numFmtId="174" fontId="5" fillId="0" borderId="0" xfId="2" applyNumberFormat="1" applyFont="1" applyFill="1" applyBorder="1" applyAlignment="1">
      <alignment horizontal="right" vertical="top"/>
    </xf>
    <xf numFmtId="176" fontId="5" fillId="0" borderId="0" xfId="2" applyNumberFormat="1" applyFont="1" applyFill="1" applyBorder="1" applyAlignment="1">
      <alignment horizontal="right" vertical="top"/>
    </xf>
    <xf numFmtId="43" fontId="26" fillId="0" borderId="0" xfId="2" applyFont="1" applyFill="1" applyBorder="1" applyAlignment="1">
      <alignment horizontal="left" vertical="top"/>
    </xf>
    <xf numFmtId="43" fontId="0" fillId="0" borderId="0" xfId="2" applyFont="1" applyFill="1" applyBorder="1" applyAlignment="1">
      <alignment wrapText="1"/>
    </xf>
    <xf numFmtId="43" fontId="5" fillId="0" borderId="0" xfId="2" applyFont="1" applyBorder="1" applyAlignment="1">
      <alignment horizontal="center" vertical="center"/>
    </xf>
    <xf numFmtId="165" fontId="25" fillId="0" borderId="0" xfId="2" applyNumberFormat="1" applyFont="1" applyBorder="1" applyAlignment="1">
      <alignment horizontal="left" vertical="top"/>
    </xf>
    <xf numFmtId="43" fontId="9" fillId="0" borderId="0" xfId="2" applyFont="1" applyBorder="1" applyAlignment="1">
      <alignment horizontal="left" vertical="top"/>
    </xf>
    <xf numFmtId="180" fontId="9" fillId="0" borderId="0" xfId="2" applyNumberFormat="1" applyFont="1" applyBorder="1" applyAlignment="1">
      <alignment horizontal="right" vertical="top"/>
    </xf>
    <xf numFmtId="181" fontId="9" fillId="0" borderId="0" xfId="2" applyNumberFormat="1" applyFont="1" applyBorder="1" applyAlignment="1">
      <alignment horizontal="right" vertical="top"/>
    </xf>
    <xf numFmtId="176" fontId="9" fillId="0" borderId="0" xfId="2" applyNumberFormat="1" applyFont="1" applyBorder="1" applyAlignment="1">
      <alignment horizontal="right" vertical="top"/>
    </xf>
    <xf numFmtId="43" fontId="12" fillId="0" borderId="0" xfId="2" applyFont="1" applyBorder="1" applyAlignment="1">
      <alignment horizontal="left" vertical="top"/>
    </xf>
    <xf numFmtId="180" fontId="12" fillId="0" borderId="0" xfId="2" applyNumberFormat="1" applyFont="1" applyBorder="1" applyAlignment="1">
      <alignment horizontal="right" vertical="top"/>
    </xf>
    <xf numFmtId="181" fontId="12" fillId="0" borderId="0" xfId="2" applyNumberFormat="1" applyFont="1" applyBorder="1" applyAlignment="1">
      <alignment horizontal="right" vertical="top"/>
    </xf>
    <xf numFmtId="176" fontId="12" fillId="0" borderId="0" xfId="2" applyNumberFormat="1" applyFont="1" applyBorder="1" applyAlignment="1">
      <alignment horizontal="right" vertical="top"/>
    </xf>
    <xf numFmtId="169" fontId="12" fillId="0" borderId="0" xfId="2" applyNumberFormat="1" applyFont="1" applyBorder="1" applyAlignment="1">
      <alignment horizontal="right" vertical="top"/>
    </xf>
    <xf numFmtId="182" fontId="12" fillId="0" borderId="0" xfId="2" applyNumberFormat="1" applyFont="1" applyBorder="1" applyAlignment="1">
      <alignment horizontal="right" vertical="top"/>
    </xf>
    <xf numFmtId="10" fontId="12" fillId="0" borderId="0" xfId="2" applyNumberFormat="1" applyFont="1" applyBorder="1" applyAlignment="1">
      <alignment horizontal="right" vertical="top"/>
    </xf>
    <xf numFmtId="169" fontId="25" fillId="0" borderId="0" xfId="2" applyNumberFormat="1" applyFont="1" applyBorder="1" applyAlignment="1">
      <alignment horizontal="left" vertical="top"/>
    </xf>
    <xf numFmtId="183" fontId="12" fillId="0" borderId="0" xfId="2" applyNumberFormat="1" applyFont="1" applyBorder="1" applyAlignment="1">
      <alignment horizontal="right" vertical="top"/>
    </xf>
    <xf numFmtId="183" fontId="9" fillId="0" borderId="0" xfId="2" applyNumberFormat="1" applyFont="1" applyBorder="1" applyAlignment="1">
      <alignment horizontal="right" vertical="top"/>
    </xf>
    <xf numFmtId="169" fontId="9" fillId="0" borderId="0" xfId="2" applyNumberFormat="1" applyFont="1" applyBorder="1" applyAlignment="1">
      <alignment horizontal="right" vertical="top"/>
    </xf>
    <xf numFmtId="10" fontId="9" fillId="0" borderId="0" xfId="2" applyNumberFormat="1" applyFont="1" applyBorder="1" applyAlignment="1">
      <alignment horizontal="right" vertical="top"/>
    </xf>
    <xf numFmtId="1" fontId="12" fillId="0" borderId="0" xfId="2" applyNumberFormat="1" applyFont="1" applyBorder="1" applyAlignment="1">
      <alignment horizontal="right" vertical="top"/>
    </xf>
    <xf numFmtId="173" fontId="12" fillId="0" borderId="0" xfId="2" applyNumberFormat="1" applyFont="1" applyBorder="1" applyAlignment="1">
      <alignment horizontal="right" vertical="top"/>
    </xf>
    <xf numFmtId="184" fontId="12" fillId="0" borderId="0" xfId="2" applyNumberFormat="1" applyFont="1" applyBorder="1" applyAlignment="1">
      <alignment horizontal="right" vertical="top"/>
    </xf>
    <xf numFmtId="43" fontId="26" fillId="0" borderId="0" xfId="2" applyFont="1" applyBorder="1" applyAlignment="1">
      <alignment horizontal="left" vertical="top"/>
    </xf>
    <xf numFmtId="43" fontId="3" fillId="0" borderId="0" xfId="1" applyNumberFormat="1" applyFont="1" applyFill="1" applyBorder="1" applyAlignment="1" applyProtection="1">
      <alignment horizontal="center" wrapText="1"/>
    </xf>
    <xf numFmtId="43" fontId="26" fillId="0" borderId="0" xfId="6" applyFont="1" applyBorder="1" applyAlignment="1">
      <alignment horizontal="left" vertical="top"/>
    </xf>
    <xf numFmtId="185" fontId="26" fillId="0" borderId="0" xfId="6" applyNumberFormat="1" applyFont="1" applyBorder="1" applyAlignment="1">
      <alignment horizontal="left" vertical="top"/>
    </xf>
    <xf numFmtId="0" fontId="1" fillId="0" borderId="0" xfId="7"/>
    <xf numFmtId="0" fontId="4" fillId="0" borderId="0" xfId="7" applyFont="1" applyBorder="1" applyAlignment="1">
      <alignment horizontal="left" wrapText="1"/>
    </xf>
    <xf numFmtId="164" fontId="17" fillId="0" borderId="0" xfId="6" applyNumberFormat="1" applyFont="1" applyAlignment="1">
      <alignment horizontal="right"/>
    </xf>
    <xf numFmtId="43" fontId="17" fillId="0" borderId="0" xfId="6" applyFont="1"/>
    <xf numFmtId="0" fontId="17" fillId="0" borderId="0" xfId="7" applyFont="1"/>
    <xf numFmtId="164" fontId="17" fillId="0" borderId="0" xfId="6" applyNumberFormat="1" applyFont="1" applyBorder="1" applyAlignment="1">
      <alignment horizontal="right"/>
    </xf>
    <xf numFmtId="43" fontId="17" fillId="0" borderId="0" xfId="6" applyFont="1" applyBorder="1"/>
    <xf numFmtId="0" fontId="6" fillId="0" borderId="9" xfId="7" applyFont="1" applyBorder="1" applyAlignment="1">
      <alignment horizontal="center" vertical="center"/>
    </xf>
    <xf numFmtId="164" fontId="5" fillId="0" borderId="4" xfId="6" applyNumberFormat="1" applyFont="1" applyFill="1" applyBorder="1" applyAlignment="1">
      <alignment horizontal="center" vertical="center" wrapText="1"/>
    </xf>
    <xf numFmtId="164" fontId="5" fillId="0" borderId="14" xfId="6" applyNumberFormat="1" applyFont="1" applyFill="1" applyBorder="1" applyAlignment="1">
      <alignment horizontal="center" vertical="center" wrapText="1"/>
    </xf>
    <xf numFmtId="164" fontId="5" fillId="0" borderId="15" xfId="6" applyNumberFormat="1" applyFont="1" applyFill="1" applyBorder="1" applyAlignment="1">
      <alignment horizontal="center" vertical="center" wrapText="1"/>
    </xf>
    <xf numFmtId="0" fontId="5" fillId="0" borderId="15" xfId="6" applyNumberFormat="1" applyFont="1" applyFill="1" applyBorder="1" applyAlignment="1">
      <alignment horizontal="center" vertical="center"/>
    </xf>
    <xf numFmtId="4" fontId="5" fillId="0" borderId="15" xfId="6" applyNumberFormat="1" applyFont="1" applyBorder="1" applyAlignment="1">
      <alignment horizontal="right" vertical="center"/>
    </xf>
    <xf numFmtId="43" fontId="1" fillId="0" borderId="0" xfId="6" applyFont="1"/>
    <xf numFmtId="43" fontId="1" fillId="0" borderId="0" xfId="6" applyFont="1" applyAlignment="1">
      <alignment wrapText="1"/>
    </xf>
    <xf numFmtId="164" fontId="1" fillId="0" borderId="0" xfId="6" applyNumberFormat="1" applyFont="1" applyAlignment="1">
      <alignment horizontal="right"/>
    </xf>
    <xf numFmtId="164" fontId="1" fillId="0" borderId="0" xfId="7" applyNumberFormat="1" applyFont="1" applyAlignment="1">
      <alignment horizontal="right"/>
    </xf>
    <xf numFmtId="0" fontId="4" fillId="0" borderId="0" xfId="7" applyNumberFormat="1" applyFont="1" applyFill="1" applyBorder="1" applyAlignment="1" applyProtection="1">
      <alignment horizontal="right" wrapText="1"/>
    </xf>
    <xf numFmtId="0" fontId="1" fillId="0" borderId="0" xfId="7" applyFont="1"/>
    <xf numFmtId="0" fontId="4" fillId="0" borderId="0" xfId="7" applyNumberFormat="1" applyFont="1" applyFill="1" applyBorder="1" applyAlignment="1" applyProtection="1">
      <alignment horizontal="center"/>
      <protection locked="0"/>
    </xf>
    <xf numFmtId="43" fontId="1" fillId="0" borderId="0" xfId="6" applyFont="1" applyBorder="1"/>
    <xf numFmtId="43" fontId="1" fillId="0" borderId="0" xfId="6" applyFont="1" applyFill="1" applyBorder="1"/>
    <xf numFmtId="43" fontId="1" fillId="0" borderId="0" xfId="6" applyFont="1" applyFill="1"/>
    <xf numFmtId="43" fontId="7" fillId="0" borderId="15" xfId="6" applyFont="1" applyBorder="1" applyAlignment="1">
      <alignment horizontal="left" vertical="top" wrapText="1"/>
    </xf>
    <xf numFmtId="4" fontId="7" fillId="0" borderId="15" xfId="6" applyNumberFormat="1" applyFont="1" applyBorder="1" applyAlignment="1">
      <alignment horizontal="right" vertical="top"/>
    </xf>
    <xf numFmtId="2" fontId="7" fillId="0" borderId="39" xfId="6" applyNumberFormat="1" applyFont="1" applyBorder="1" applyAlignment="1">
      <alignment horizontal="right" vertical="top"/>
    </xf>
    <xf numFmtId="4" fontId="14" fillId="0" borderId="24" xfId="6" applyNumberFormat="1" applyFont="1" applyBorder="1" applyAlignment="1">
      <alignment horizontal="right" vertical="top"/>
    </xf>
    <xf numFmtId="2" fontId="14" fillId="0" borderId="39" xfId="6" applyNumberFormat="1" applyFont="1" applyBorder="1" applyAlignment="1">
      <alignment horizontal="right" vertical="top"/>
    </xf>
    <xf numFmtId="4" fontId="14" fillId="0" borderId="10" xfId="6" applyNumberFormat="1" applyFont="1" applyBorder="1" applyAlignment="1">
      <alignment horizontal="right" vertical="top"/>
    </xf>
    <xf numFmtId="4" fontId="14" fillId="0" borderId="15" xfId="6" applyNumberFormat="1" applyFont="1" applyBorder="1" applyAlignment="1">
      <alignment horizontal="right" vertical="top"/>
    </xf>
    <xf numFmtId="2" fontId="14" fillId="0" borderId="41" xfId="6" applyNumberFormat="1" applyFont="1" applyBorder="1" applyAlignment="1">
      <alignment horizontal="right" vertical="top"/>
    </xf>
    <xf numFmtId="4" fontId="14" fillId="0" borderId="43" xfId="6" applyNumberFormat="1" applyFont="1" applyBorder="1" applyAlignment="1">
      <alignment horizontal="right" vertical="top"/>
    </xf>
    <xf numFmtId="2" fontId="14" fillId="0" borderId="5" xfId="6" applyNumberFormat="1" applyFont="1" applyBorder="1" applyAlignment="1">
      <alignment horizontal="right" vertical="top"/>
    </xf>
    <xf numFmtId="43" fontId="14" fillId="0" borderId="45" xfId="6" applyFont="1" applyFill="1" applyBorder="1" applyAlignment="1">
      <alignment horizontal="left" vertical="top" wrapText="1"/>
    </xf>
    <xf numFmtId="43" fontId="14" fillId="0" borderId="24" xfId="6" applyFont="1" applyFill="1" applyBorder="1" applyAlignment="1">
      <alignment horizontal="left" vertical="top" wrapText="1"/>
    </xf>
    <xf numFmtId="4" fontId="14" fillId="0" borderId="4" xfId="6" applyNumberFormat="1" applyFont="1" applyBorder="1" applyAlignment="1">
      <alignment horizontal="right" vertical="top"/>
    </xf>
    <xf numFmtId="43" fontId="14" fillId="0" borderId="15" xfId="6" applyFont="1" applyFill="1" applyBorder="1" applyAlignment="1">
      <alignment horizontal="left" vertical="top" wrapText="1"/>
    </xf>
    <xf numFmtId="2" fontId="14" fillId="0" borderId="15" xfId="6" applyNumberFormat="1" applyFont="1" applyBorder="1" applyAlignment="1">
      <alignment horizontal="right" vertical="top"/>
    </xf>
    <xf numFmtId="2" fontId="14" fillId="0" borderId="11" xfId="6" applyNumberFormat="1" applyFont="1" applyBorder="1" applyAlignment="1">
      <alignment horizontal="right" vertical="top"/>
    </xf>
    <xf numFmtId="43" fontId="14" fillId="0" borderId="4" xfId="6" applyFont="1" applyBorder="1" applyAlignment="1">
      <alignment horizontal="left" vertical="top" wrapText="1"/>
    </xf>
    <xf numFmtId="4" fontId="14" fillId="0" borderId="14" xfId="6" applyNumberFormat="1" applyFont="1" applyBorder="1" applyAlignment="1">
      <alignment horizontal="right" vertical="top"/>
    </xf>
    <xf numFmtId="164" fontId="1" fillId="0" borderId="0" xfId="7" applyNumberFormat="1" applyAlignment="1">
      <alignment horizontal="right"/>
    </xf>
    <xf numFmtId="4" fontId="14" fillId="0" borderId="0" xfId="6" applyNumberFormat="1" applyFont="1" applyBorder="1" applyAlignment="1">
      <alignment horizontal="right" vertical="top"/>
    </xf>
    <xf numFmtId="43" fontId="5" fillId="0" borderId="0" xfId="2" applyFont="1" applyBorder="1" applyAlignment="1">
      <alignment horizontal="left" vertical="top" wrapText="1"/>
    </xf>
    <xf numFmtId="4" fontId="5" fillId="0" borderId="0" xfId="2" applyNumberFormat="1" applyFont="1" applyBorder="1" applyAlignment="1">
      <alignment horizontal="right" vertical="top"/>
    </xf>
    <xf numFmtId="43" fontId="5" fillId="0" borderId="0" xfId="2" applyFont="1" applyBorder="1" applyAlignment="1">
      <alignment vertical="top"/>
    </xf>
    <xf numFmtId="4" fontId="5" fillId="0" borderId="15" xfId="2" applyNumberFormat="1" applyFont="1" applyBorder="1" applyAlignment="1">
      <alignment horizontal="right" vertical="top"/>
    </xf>
    <xf numFmtId="0" fontId="1" fillId="0" borderId="0" xfId="1" applyAlignment="1"/>
    <xf numFmtId="0" fontId="17" fillId="0" borderId="15" xfId="8" applyFont="1" applyBorder="1" applyAlignment="1">
      <alignment vertical="center" wrapText="1"/>
    </xf>
    <xf numFmtId="0" fontId="1" fillId="0" borderId="0" xfId="1" applyAlignment="1">
      <alignment vertical="center"/>
    </xf>
    <xf numFmtId="4" fontId="12" fillId="0" borderId="15" xfId="2" applyNumberFormat="1" applyFont="1" applyBorder="1" applyAlignment="1">
      <alignment horizontal="right" vertical="center"/>
    </xf>
    <xf numFmtId="43" fontId="2" fillId="0" borderId="15" xfId="2" applyFont="1" applyBorder="1" applyAlignment="1">
      <alignment horizontal="center" vertical="center"/>
    </xf>
    <xf numFmtId="169" fontId="8" fillId="0" borderId="15" xfId="2" applyNumberFormat="1" applyFont="1" applyBorder="1" applyAlignment="1">
      <alignment horizontal="center" vertical="center"/>
    </xf>
    <xf numFmtId="170" fontId="11" fillId="0" borderId="26" xfId="2" applyNumberFormat="1" applyFont="1" applyBorder="1" applyAlignment="1">
      <alignment horizontal="center" vertical="center"/>
    </xf>
    <xf numFmtId="164" fontId="1" fillId="0" borderId="15" xfId="1" applyNumberFormat="1" applyBorder="1" applyAlignment="1">
      <alignment horizontal="right"/>
    </xf>
    <xf numFmtId="4" fontId="12" fillId="0" borderId="17" xfId="2" applyNumberFormat="1" applyFont="1" applyBorder="1" applyAlignment="1">
      <alignment horizontal="right" vertical="center"/>
    </xf>
    <xf numFmtId="0" fontId="6" fillId="0" borderId="9" xfId="1" applyFont="1" applyFill="1" applyBorder="1" applyAlignment="1">
      <alignment horizontal="center" vertical="center"/>
    </xf>
    <xf numFmtId="43" fontId="5" fillId="0" borderId="4" xfId="2" applyFont="1" applyFill="1" applyBorder="1" applyAlignment="1">
      <alignment horizontal="center" vertical="center"/>
    </xf>
    <xf numFmtId="164" fontId="1" fillId="0" borderId="0" xfId="2" applyNumberFormat="1" applyFont="1" applyAlignment="1">
      <alignment horizontal="right"/>
    </xf>
    <xf numFmtId="43" fontId="27" fillId="0" borderId="0" xfId="1" applyNumberFormat="1" applyFont="1" applyFill="1" applyBorder="1" applyAlignment="1" applyProtection="1">
      <alignment horizontal="center" wrapText="1"/>
    </xf>
    <xf numFmtId="0" fontId="27" fillId="0" borderId="0" xfId="1" applyNumberFormat="1" applyFont="1" applyFill="1" applyBorder="1" applyAlignment="1" applyProtection="1">
      <alignment horizontal="center"/>
      <protection locked="0"/>
    </xf>
    <xf numFmtId="186" fontId="27" fillId="0" borderId="0" xfId="1" applyNumberFormat="1" applyFont="1" applyFill="1" applyBorder="1" applyAlignment="1" applyProtection="1">
      <alignment horizontal="center" vertical="top"/>
      <protection locked="0"/>
    </xf>
    <xf numFmtId="0" fontId="4" fillId="0" borderId="0" xfId="1" applyFont="1"/>
    <xf numFmtId="43" fontId="4" fillId="0" borderId="0" xfId="2" applyFont="1"/>
    <xf numFmtId="164" fontId="4" fillId="0" borderId="0" xfId="2" applyNumberFormat="1" applyFont="1" applyAlignment="1">
      <alignment horizontal="right"/>
    </xf>
    <xf numFmtId="186" fontId="27" fillId="0" borderId="0" xfId="1" applyNumberFormat="1" applyFont="1" applyFill="1" applyBorder="1" applyAlignment="1" applyProtection="1">
      <alignment horizontal="center" wrapText="1"/>
    </xf>
    <xf numFmtId="43" fontId="16" fillId="0" borderId="0" xfId="2" applyFont="1" applyAlignment="1">
      <alignment horizontal="center" vertical="top"/>
    </xf>
    <xf numFmtId="0" fontId="4" fillId="0" borderId="0" xfId="1" applyFont="1" applyBorder="1" applyAlignment="1">
      <alignment horizontal="left" wrapText="1"/>
    </xf>
    <xf numFmtId="43" fontId="1" fillId="0" borderId="0" xfId="2" applyFont="1" applyAlignment="1">
      <alignment wrapText="1"/>
    </xf>
    <xf numFmtId="43" fontId="2" fillId="0" borderId="0" xfId="2" applyFont="1" applyAlignment="1">
      <alignment horizontal="center"/>
    </xf>
    <xf numFmtId="2" fontId="10" fillId="0" borderId="0" xfId="2" applyNumberFormat="1" applyFont="1" applyBorder="1" applyAlignment="1">
      <alignment horizontal="right" vertical="top"/>
    </xf>
    <xf numFmtId="43" fontId="5" fillId="0" borderId="15" xfId="2" applyFont="1" applyBorder="1" applyAlignment="1">
      <alignment horizontal="left" vertical="top" wrapText="1"/>
    </xf>
    <xf numFmtId="4" fontId="12" fillId="0" borderId="0" xfId="2" applyNumberFormat="1" applyFont="1" applyBorder="1" applyAlignment="1">
      <alignment horizontal="right" vertical="top"/>
    </xf>
    <xf numFmtId="43" fontId="2" fillId="0" borderId="2" xfId="2" applyFont="1" applyBorder="1" applyAlignment="1">
      <alignment horizontal="center" vertical="center"/>
    </xf>
    <xf numFmtId="43" fontId="2" fillId="0" borderId="20" xfId="2" applyFont="1" applyBorder="1" applyAlignment="1">
      <alignment horizontal="center" vertical="center"/>
    </xf>
    <xf numFmtId="4" fontId="9" fillId="0" borderId="0" xfId="2" applyNumberFormat="1" applyFont="1" applyBorder="1" applyAlignment="1">
      <alignment horizontal="right" vertical="top"/>
    </xf>
    <xf numFmtId="4" fontId="9" fillId="0" borderId="10" xfId="2" applyNumberFormat="1" applyFont="1" applyBorder="1" applyAlignment="1">
      <alignment horizontal="right" vertical="center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15" xfId="2" applyNumberFormat="1" applyFont="1" applyFill="1" applyBorder="1" applyAlignment="1">
      <alignment horizontal="center" vertical="center"/>
    </xf>
    <xf numFmtId="0" fontId="1" fillId="0" borderId="0" xfId="1" applyBorder="1" applyAlignment="1">
      <alignment wrapText="1"/>
    </xf>
    <xf numFmtId="164" fontId="5" fillId="0" borderId="0" xfId="2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 applyProtection="1">
      <alignment horizontal="right"/>
      <protection locked="0"/>
    </xf>
    <xf numFmtId="0" fontId="1" fillId="0" borderId="0" xfId="1" applyBorder="1"/>
    <xf numFmtId="0" fontId="2" fillId="0" borderId="0" xfId="1" applyFont="1" applyBorder="1" applyAlignment="1">
      <alignment horizontal="center"/>
    </xf>
    <xf numFmtId="164" fontId="5" fillId="0" borderId="0" xfId="2" applyNumberFormat="1" applyFont="1" applyBorder="1" applyAlignment="1">
      <alignment horizontal="right" vertical="top"/>
    </xf>
    <xf numFmtId="43" fontId="5" fillId="0" borderId="0" xfId="2" applyFont="1" applyBorder="1" applyAlignment="1">
      <alignment horizontal="right" vertical="top" wrapText="1"/>
    </xf>
    <xf numFmtId="0" fontId="28" fillId="0" borderId="0" xfId="1" applyFont="1" applyAlignment="1">
      <alignment horizontal="center"/>
    </xf>
    <xf numFmtId="0" fontId="1" fillId="0" borderId="0" xfId="1" applyBorder="1" applyAlignment="1"/>
    <xf numFmtId="164" fontId="5" fillId="0" borderId="0" xfId="2" applyNumberFormat="1" applyFont="1" applyAlignment="1">
      <alignment horizontal="right" vertical="top"/>
    </xf>
    <xf numFmtId="2" fontId="14" fillId="0" borderId="15" xfId="2" applyNumberFormat="1" applyFont="1" applyBorder="1" applyAlignment="1">
      <alignment horizontal="right" vertical="top"/>
    </xf>
    <xf numFmtId="43" fontId="14" fillId="0" borderId="15" xfId="2" applyFont="1" applyBorder="1" applyAlignment="1">
      <alignment horizontal="left" vertical="center" wrapText="1"/>
    </xf>
    <xf numFmtId="168" fontId="14" fillId="0" borderId="15" xfId="2" applyNumberFormat="1" applyFont="1" applyBorder="1" applyAlignment="1">
      <alignment horizontal="center" vertical="center" wrapText="1"/>
    </xf>
    <xf numFmtId="43" fontId="17" fillId="0" borderId="15" xfId="2" applyFont="1" applyBorder="1" applyAlignment="1">
      <alignment horizontal="center"/>
    </xf>
    <xf numFmtId="4" fontId="14" fillId="0" borderId="9" xfId="2" applyNumberFormat="1" applyFont="1" applyBorder="1" applyAlignment="1">
      <alignment horizontal="right" vertical="top"/>
    </xf>
    <xf numFmtId="43" fontId="17" fillId="0" borderId="8" xfId="2" applyFont="1" applyBorder="1" applyAlignment="1">
      <alignment horizontal="center"/>
    </xf>
    <xf numFmtId="0" fontId="14" fillId="0" borderId="15" xfId="3" applyNumberFormat="1" applyFont="1" applyBorder="1" applyAlignment="1">
      <alignment horizontal="left" vertical="top" wrapText="1"/>
    </xf>
    <xf numFmtId="167" fontId="14" fillId="0" borderId="21" xfId="2" applyNumberFormat="1" applyFont="1" applyBorder="1" applyAlignment="1">
      <alignment horizontal="center" vertical="top"/>
    </xf>
    <xf numFmtId="2" fontId="14" fillId="0" borderId="24" xfId="2" applyNumberFormat="1" applyFont="1" applyBorder="1" applyAlignment="1">
      <alignment horizontal="right" vertical="top"/>
    </xf>
    <xf numFmtId="4" fontId="14" fillId="0" borderId="10" xfId="2" applyNumberFormat="1" applyFont="1" applyBorder="1" applyAlignment="1">
      <alignment horizontal="right" vertical="top"/>
    </xf>
    <xf numFmtId="0" fontId="17" fillId="0" borderId="15" xfId="9" applyFont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left"/>
      <protection locked="0"/>
    </xf>
    <xf numFmtId="164" fontId="4" fillId="0" borderId="0" xfId="1" applyNumberFormat="1" applyFont="1" applyFill="1" applyBorder="1" applyAlignment="1" applyProtection="1">
      <alignment horizontal="right"/>
      <protection locked="0"/>
    </xf>
    <xf numFmtId="0" fontId="2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1" applyNumberFormat="1" applyFont="1" applyFill="1" applyBorder="1" applyAlignment="1" applyProtection="1">
      <alignment horizontal="center"/>
      <protection locked="0"/>
    </xf>
    <xf numFmtId="2" fontId="7" fillId="0" borderId="0" xfId="2" applyNumberFormat="1" applyFont="1" applyBorder="1" applyAlignment="1">
      <alignment horizontal="center" vertical="top"/>
    </xf>
    <xf numFmtId="170" fontId="16" fillId="0" borderId="26" xfId="2" applyNumberFormat="1" applyFont="1" applyBorder="1" applyAlignment="1">
      <alignment horizontal="center" vertical="top"/>
    </xf>
    <xf numFmtId="0" fontId="1" fillId="0" borderId="0" xfId="1" applyFont="1" applyAlignment="1"/>
    <xf numFmtId="2" fontId="4" fillId="0" borderId="0" xfId="2" applyNumberFormat="1" applyFont="1" applyBorder="1" applyAlignment="1">
      <alignment horizontal="left"/>
    </xf>
    <xf numFmtId="49" fontId="31" fillId="0" borderId="15" xfId="14" applyNumberFormat="1" applyFont="1" applyBorder="1" applyAlignment="1">
      <alignment horizontal="center" vertical="center"/>
    </xf>
    <xf numFmtId="0" fontId="31" fillId="0" borderId="15" xfId="13" applyFont="1" applyBorder="1" applyAlignment="1">
      <alignment horizontal="center" vertical="center" wrapText="1"/>
    </xf>
    <xf numFmtId="0" fontId="31" fillId="3" borderId="15" xfId="13" applyFont="1" applyFill="1" applyBorder="1" applyAlignment="1">
      <alignment horizontal="center" vertical="center" wrapText="1"/>
    </xf>
    <xf numFmtId="0" fontId="30" fillId="0" borderId="0" xfId="13"/>
    <xf numFmtId="43" fontId="4" fillId="0" borderId="15" xfId="6" applyFont="1" applyBorder="1" applyAlignment="1">
      <alignment horizontal="center"/>
    </xf>
    <xf numFmtId="43" fontId="4" fillId="0" borderId="8" xfId="6" applyFont="1" applyBorder="1" applyAlignment="1">
      <alignment horizontal="center"/>
    </xf>
    <xf numFmtId="43" fontId="4" fillId="0" borderId="26" xfId="6" applyFont="1" applyBorder="1" applyAlignment="1">
      <alignment horizontal="center"/>
    </xf>
    <xf numFmtId="43" fontId="4" fillId="0" borderId="0" xfId="6" applyFont="1" applyBorder="1" applyAlignment="1">
      <alignment horizontal="center"/>
    </xf>
    <xf numFmtId="170" fontId="21" fillId="0" borderId="26" xfId="6" applyNumberFormat="1" applyFont="1" applyBorder="1" applyAlignment="1">
      <alignment horizontal="center" vertical="top"/>
    </xf>
    <xf numFmtId="168" fontId="21" fillId="0" borderId="7" xfId="6" applyNumberFormat="1" applyFont="1" applyBorder="1" applyAlignment="1">
      <alignment horizontal="center" vertical="top"/>
    </xf>
    <xf numFmtId="170" fontId="21" fillId="0" borderId="15" xfId="6" applyNumberFormat="1" applyFont="1" applyBorder="1" applyAlignment="1">
      <alignment horizontal="center" vertical="top"/>
    </xf>
    <xf numFmtId="168" fontId="21" fillId="0" borderId="44" xfId="6" applyNumberFormat="1" applyFont="1" applyBorder="1" applyAlignment="1">
      <alignment horizontal="center" vertical="top"/>
    </xf>
    <xf numFmtId="168" fontId="21" fillId="0" borderId="15" xfId="6" applyNumberFormat="1" applyFont="1" applyBorder="1" applyAlignment="1">
      <alignment horizontal="center" vertical="top"/>
    </xf>
    <xf numFmtId="168" fontId="21" fillId="0" borderId="21" xfId="6" applyNumberFormat="1" applyFont="1" applyBorder="1" applyAlignment="1">
      <alignment horizontal="center" vertical="top"/>
    </xf>
    <xf numFmtId="169" fontId="24" fillId="0" borderId="15" xfId="6" applyNumberFormat="1" applyFont="1" applyBorder="1" applyAlignment="1">
      <alignment horizontal="center" vertical="top"/>
    </xf>
    <xf numFmtId="168" fontId="21" fillId="0" borderId="0" xfId="6" applyNumberFormat="1" applyFont="1" applyBorder="1" applyAlignment="1">
      <alignment horizontal="center" vertical="top"/>
    </xf>
    <xf numFmtId="164" fontId="17" fillId="0" borderId="0" xfId="7" applyNumberFormat="1" applyFont="1" applyAlignment="1">
      <alignment horizontal="right"/>
    </xf>
    <xf numFmtId="4" fontId="19" fillId="0" borderId="8" xfId="2" applyNumberFormat="1" applyFont="1" applyBorder="1" applyAlignment="1">
      <alignment horizontal="right" vertical="top"/>
    </xf>
    <xf numFmtId="0" fontId="36" fillId="0" borderId="0" xfId="16" applyFont="1" applyAlignment="1">
      <alignment vertical="center" wrapText="1"/>
    </xf>
    <xf numFmtId="0" fontId="29" fillId="0" borderId="0" xfId="16"/>
    <xf numFmtId="0" fontId="36" fillId="0" borderId="0" xfId="16" applyFont="1"/>
    <xf numFmtId="0" fontId="37" fillId="0" borderId="0" xfId="16" applyFont="1"/>
    <xf numFmtId="43" fontId="15" fillId="0" borderId="15" xfId="3" applyFont="1" applyFill="1" applyBorder="1" applyAlignment="1">
      <alignment horizontal="left" vertical="center" wrapText="1"/>
    </xf>
    <xf numFmtId="4" fontId="15" fillId="0" borderId="15" xfId="3" applyNumberFormat="1" applyFont="1" applyFill="1" applyBorder="1" applyAlignment="1">
      <alignment horizontal="right" vertical="center" wrapText="1"/>
    </xf>
    <xf numFmtId="0" fontId="36" fillId="0" borderId="0" xfId="16" applyFont="1" applyBorder="1"/>
    <xf numFmtId="4" fontId="7" fillId="0" borderId="15" xfId="3" applyNumberFormat="1" applyFont="1" applyFill="1" applyBorder="1" applyAlignment="1">
      <alignment vertical="center" wrapText="1"/>
    </xf>
    <xf numFmtId="0" fontId="36" fillId="0" borderId="0" xfId="16" applyFont="1" applyFill="1"/>
    <xf numFmtId="0" fontId="36" fillId="0" borderId="0" xfId="16" applyFont="1" applyAlignment="1">
      <alignment horizontal="center" vertical="center"/>
    </xf>
    <xf numFmtId="0" fontId="37" fillId="0" borderId="0" xfId="16" applyFont="1" applyAlignment="1">
      <alignment horizontal="center" vertical="center"/>
    </xf>
    <xf numFmtId="0" fontId="36" fillId="0" borderId="0" xfId="16" applyFont="1" applyAlignment="1">
      <alignment vertical="center"/>
    </xf>
    <xf numFmtId="4" fontId="36" fillId="0" borderId="0" xfId="16" applyNumberFormat="1" applyFont="1" applyAlignment="1">
      <alignment vertical="center"/>
    </xf>
    <xf numFmtId="0" fontId="36" fillId="0" borderId="0" xfId="16" applyFont="1" applyAlignment="1">
      <alignment horizontal="right"/>
    </xf>
    <xf numFmtId="0" fontId="34" fillId="0" borderId="0" xfId="16" applyFont="1" applyAlignment="1">
      <alignment horizontal="center" vertical="center"/>
    </xf>
    <xf numFmtId="0" fontId="33" fillId="0" borderId="0" xfId="16" applyFont="1" applyAlignment="1">
      <alignment horizontal="center" vertical="center"/>
    </xf>
    <xf numFmtId="0" fontId="40" fillId="0" borderId="0" xfId="16" applyFont="1" applyAlignment="1">
      <alignment vertical="center" wrapText="1"/>
    </xf>
    <xf numFmtId="0" fontId="40" fillId="0" borderId="0" xfId="16" applyFont="1" applyAlignment="1">
      <alignment vertical="center"/>
    </xf>
    <xf numFmtId="0" fontId="40" fillId="0" borderId="0" xfId="16" applyFont="1"/>
    <xf numFmtId="0" fontId="29" fillId="0" borderId="0" xfId="16" applyAlignment="1">
      <alignment horizontal="right"/>
    </xf>
    <xf numFmtId="2" fontId="5" fillId="0" borderId="15" xfId="2" applyNumberFormat="1" applyFont="1" applyBorder="1" applyAlignment="1">
      <alignment horizontal="right" vertical="center"/>
    </xf>
    <xf numFmtId="0" fontId="31" fillId="0" borderId="15" xfId="13" applyFont="1" applyBorder="1" applyAlignment="1">
      <alignment horizontal="center" vertical="center"/>
    </xf>
    <xf numFmtId="43" fontId="2" fillId="0" borderId="0" xfId="22" applyFont="1" applyBorder="1" applyAlignment="1">
      <alignment horizontal="center"/>
    </xf>
    <xf numFmtId="43" fontId="5" fillId="0" borderId="0" xfId="22" applyFont="1" applyBorder="1" applyAlignment="1">
      <alignment horizontal="right" vertical="top" wrapText="1"/>
    </xf>
    <xf numFmtId="164" fontId="5" fillId="0" borderId="0" xfId="22" applyNumberFormat="1" applyFont="1" applyAlignment="1">
      <alignment horizontal="right" vertical="top"/>
    </xf>
    <xf numFmtId="164" fontId="1" fillId="0" borderId="0" xfId="23" applyNumberFormat="1" applyFont="1" applyAlignment="1">
      <alignment horizontal="right"/>
    </xf>
    <xf numFmtId="0" fontId="1" fillId="0" borderId="0" xfId="23" applyFont="1"/>
    <xf numFmtId="2" fontId="7" fillId="0" borderId="0" xfId="22" applyNumberFormat="1" applyFont="1" applyBorder="1" applyAlignment="1">
      <alignment horizontal="center" vertical="top"/>
    </xf>
    <xf numFmtId="0" fontId="6" fillId="0" borderId="0" xfId="23" applyFont="1" applyAlignment="1">
      <alignment horizontal="center"/>
    </xf>
    <xf numFmtId="0" fontId="1" fillId="0" borderId="0" xfId="23" applyFont="1" applyAlignment="1"/>
    <xf numFmtId="43" fontId="4" fillId="0" borderId="0" xfId="23" applyNumberFormat="1" applyFont="1" applyFill="1" applyBorder="1" applyAlignment="1" applyProtection="1">
      <alignment horizontal="center" wrapText="1"/>
    </xf>
    <xf numFmtId="0" fontId="2" fillId="0" borderId="0" xfId="23" applyNumberFormat="1" applyFont="1" applyFill="1" applyBorder="1" applyAlignment="1" applyProtection="1">
      <alignment horizontal="center"/>
      <protection locked="0"/>
    </xf>
    <xf numFmtId="0" fontId="6" fillId="0" borderId="0" xfId="23" applyNumberFormat="1" applyFont="1" applyFill="1" applyBorder="1" applyAlignment="1" applyProtection="1">
      <alignment horizontal="center"/>
      <protection locked="0"/>
    </xf>
    <xf numFmtId="0" fontId="4" fillId="0" borderId="0" xfId="23" applyNumberFormat="1" applyFont="1" applyFill="1" applyBorder="1" applyAlignment="1" applyProtection="1">
      <alignment horizontal="left"/>
      <protection locked="0"/>
    </xf>
    <xf numFmtId="164" fontId="4" fillId="0" borderId="0" xfId="23" applyNumberFormat="1" applyFont="1" applyFill="1" applyBorder="1" applyAlignment="1" applyProtection="1">
      <alignment horizontal="right"/>
      <protection locked="0"/>
    </xf>
    <xf numFmtId="43" fontId="1" fillId="0" borderId="0" xfId="22" applyFont="1" applyFill="1" applyBorder="1"/>
    <xf numFmtId="43" fontId="5" fillId="0" borderId="4" xfId="22" applyFont="1" applyFill="1" applyBorder="1" applyAlignment="1">
      <alignment horizontal="center" vertical="center"/>
    </xf>
    <xf numFmtId="0" fontId="6" fillId="0" borderId="9" xfId="23" applyFont="1" applyFill="1" applyBorder="1" applyAlignment="1">
      <alignment horizontal="center" vertical="center"/>
    </xf>
    <xf numFmtId="43" fontId="1" fillId="0" borderId="0" xfId="22" applyFont="1" applyFill="1"/>
    <xf numFmtId="0" fontId="5" fillId="0" borderId="15" xfId="22" applyNumberFormat="1" applyFont="1" applyFill="1" applyBorder="1" applyAlignment="1">
      <alignment horizontal="center" vertical="center"/>
    </xf>
    <xf numFmtId="169" fontId="5" fillId="0" borderId="15" xfId="22" applyNumberFormat="1" applyFont="1" applyBorder="1" applyAlignment="1">
      <alignment horizontal="center" vertical="top"/>
    </xf>
    <xf numFmtId="43" fontId="2" fillId="0" borderId="15" xfId="22" applyFont="1" applyBorder="1" applyAlignment="1">
      <alignment horizontal="center"/>
    </xf>
    <xf numFmtId="43" fontId="7" fillId="0" borderId="15" xfId="22" applyFont="1" applyBorder="1" applyAlignment="1">
      <alignment horizontal="left" vertical="top" wrapText="1"/>
    </xf>
    <xf numFmtId="4" fontId="7" fillId="0" borderId="15" xfId="22" applyNumberFormat="1" applyFont="1" applyBorder="1" applyAlignment="1">
      <alignment horizontal="right" vertical="top"/>
    </xf>
    <xf numFmtId="2" fontId="7" fillId="0" borderId="15" xfId="22" applyNumberFormat="1" applyFont="1" applyBorder="1" applyAlignment="1">
      <alignment horizontal="right" vertical="top"/>
    </xf>
    <xf numFmtId="4" fontId="14" fillId="0" borderId="10" xfId="22" applyNumberFormat="1" applyFont="1" applyBorder="1" applyAlignment="1">
      <alignment horizontal="right" vertical="top"/>
    </xf>
    <xf numFmtId="2" fontId="14" fillId="0" borderId="15" xfId="22" applyNumberFormat="1" applyFont="1" applyBorder="1" applyAlignment="1">
      <alignment horizontal="right" vertical="top"/>
    </xf>
    <xf numFmtId="167" fontId="11" fillId="0" borderId="21" xfId="22" applyNumberFormat="1" applyFont="1" applyBorder="1" applyAlignment="1">
      <alignment horizontal="center" vertical="top"/>
    </xf>
    <xf numFmtId="4" fontId="14" fillId="0" borderId="15" xfId="22" applyNumberFormat="1" applyFont="1" applyBorder="1" applyAlignment="1">
      <alignment horizontal="right" vertical="top"/>
    </xf>
    <xf numFmtId="4" fontId="12" fillId="0" borderId="15" xfId="22" applyNumberFormat="1" applyFont="1" applyBorder="1" applyAlignment="1">
      <alignment horizontal="right" vertical="top"/>
    </xf>
    <xf numFmtId="4" fontId="15" fillId="0" borderId="21" xfId="22" applyNumberFormat="1" applyFont="1" applyBorder="1" applyAlignment="1">
      <alignment horizontal="right" vertical="top"/>
    </xf>
    <xf numFmtId="0" fontId="42" fillId="0" borderId="0" xfId="23"/>
    <xf numFmtId="164" fontId="5" fillId="0" borderId="0" xfId="22" applyNumberFormat="1" applyFont="1" applyBorder="1" applyAlignment="1">
      <alignment horizontal="right" vertical="top"/>
    </xf>
    <xf numFmtId="43" fontId="9" fillId="0" borderId="15" xfId="22" applyFont="1" applyBorder="1" applyAlignment="1">
      <alignment horizontal="left" vertical="center" wrapText="1"/>
    </xf>
    <xf numFmtId="43" fontId="17" fillId="0" borderId="26" xfId="22" applyFont="1" applyBorder="1" applyAlignment="1">
      <alignment horizontal="center"/>
    </xf>
    <xf numFmtId="43" fontId="17" fillId="0" borderId="20" xfId="22" applyFont="1" applyBorder="1" applyAlignment="1">
      <alignment horizontal="center"/>
    </xf>
    <xf numFmtId="4" fontId="14" fillId="0" borderId="24" xfId="22" applyNumberFormat="1" applyFont="1" applyBorder="1" applyAlignment="1">
      <alignment horizontal="right" vertical="top"/>
    </xf>
    <xf numFmtId="2" fontId="14" fillId="0" borderId="24" xfId="22" applyNumberFormat="1" applyFont="1" applyBorder="1" applyAlignment="1">
      <alignment horizontal="right" vertical="top"/>
    </xf>
    <xf numFmtId="43" fontId="17" fillId="0" borderId="8" xfId="22" applyFont="1" applyBorder="1" applyAlignment="1">
      <alignment horizontal="center"/>
    </xf>
    <xf numFmtId="168" fontId="12" fillId="0" borderId="15" xfId="22" applyNumberFormat="1" applyFont="1" applyBorder="1" applyAlignment="1">
      <alignment horizontal="center" vertical="center" wrapText="1"/>
    </xf>
    <xf numFmtId="43" fontId="12" fillId="0" borderId="15" xfId="22" applyFont="1" applyBorder="1" applyAlignment="1">
      <alignment horizontal="left" vertical="center" wrapText="1"/>
    </xf>
    <xf numFmtId="4" fontId="14" fillId="0" borderId="8" xfId="22" applyNumberFormat="1" applyFont="1" applyBorder="1" applyAlignment="1">
      <alignment horizontal="right" vertical="top"/>
    </xf>
    <xf numFmtId="4" fontId="14" fillId="0" borderId="14" xfId="22" applyNumberFormat="1" applyFont="1" applyBorder="1" applyAlignment="1">
      <alignment horizontal="right" vertical="top"/>
    </xf>
    <xf numFmtId="4" fontId="17" fillId="0" borderId="6" xfId="22" applyNumberFormat="1" applyFont="1" applyBorder="1" applyAlignment="1">
      <alignment horizontal="right" vertical="top"/>
    </xf>
    <xf numFmtId="170" fontId="14" fillId="0" borderId="8" xfId="22" applyNumberFormat="1" applyFont="1" applyBorder="1" applyAlignment="1">
      <alignment horizontal="center" vertical="top"/>
    </xf>
    <xf numFmtId="2" fontId="14" fillId="0" borderId="8" xfId="22" applyNumberFormat="1" applyFont="1" applyBorder="1" applyAlignment="1">
      <alignment horizontal="right" vertical="top"/>
    </xf>
    <xf numFmtId="168" fontId="14" fillId="0" borderId="15" xfId="22" applyNumberFormat="1" applyFont="1" applyBorder="1" applyAlignment="1">
      <alignment horizontal="center" vertical="center" wrapText="1"/>
    </xf>
    <xf numFmtId="43" fontId="14" fillId="0" borderId="15" xfId="22" applyFont="1" applyBorder="1" applyAlignment="1">
      <alignment horizontal="left" vertical="center" wrapText="1"/>
    </xf>
    <xf numFmtId="4" fontId="14" fillId="0" borderId="4" xfId="22" applyNumberFormat="1" applyFont="1" applyBorder="1" applyAlignment="1">
      <alignment horizontal="right" vertical="top"/>
    </xf>
    <xf numFmtId="43" fontId="17" fillId="0" borderId="15" xfId="22" applyFont="1" applyBorder="1" applyAlignment="1">
      <alignment horizontal="center"/>
    </xf>
    <xf numFmtId="4" fontId="14" fillId="0" borderId="6" xfId="22" applyNumberFormat="1" applyFont="1" applyBorder="1" applyAlignment="1">
      <alignment horizontal="right" vertical="top"/>
    </xf>
    <xf numFmtId="43" fontId="15" fillId="0" borderId="15" xfId="22" applyFont="1" applyBorder="1" applyAlignment="1">
      <alignment horizontal="left" vertical="center" wrapText="1"/>
    </xf>
    <xf numFmtId="0" fontId="2" fillId="0" borderId="0" xfId="23" applyFont="1" applyAlignment="1">
      <alignment horizontal="center"/>
    </xf>
    <xf numFmtId="164" fontId="42" fillId="0" borderId="0" xfId="23" applyNumberFormat="1" applyAlignment="1">
      <alignment horizontal="right"/>
    </xf>
    <xf numFmtId="164" fontId="17" fillId="0" borderId="0" xfId="23" applyNumberFormat="1" applyFont="1" applyAlignment="1">
      <alignment horizontal="right"/>
    </xf>
    <xf numFmtId="4" fontId="14" fillId="0" borderId="15" xfId="2" applyNumberFormat="1" applyFont="1" applyBorder="1" applyAlignment="1">
      <alignment horizontal="right" vertical="center"/>
    </xf>
    <xf numFmtId="167" fontId="11" fillId="0" borderId="15" xfId="2" applyNumberFormat="1" applyFont="1" applyBorder="1" applyAlignment="1">
      <alignment horizontal="center" vertical="center"/>
    </xf>
    <xf numFmtId="4" fontId="15" fillId="0" borderId="15" xfId="2" applyNumberFormat="1" applyFont="1" applyBorder="1" applyAlignment="1">
      <alignment horizontal="right" vertical="center"/>
    </xf>
    <xf numFmtId="2" fontId="12" fillId="0" borderId="15" xfId="2" applyNumberFormat="1" applyFont="1" applyBorder="1" applyAlignment="1">
      <alignment horizontal="right" vertical="center"/>
    </xf>
    <xf numFmtId="43" fontId="4" fillId="0" borderId="13" xfId="6" applyFont="1" applyBorder="1" applyAlignment="1">
      <alignment horizontal="center"/>
    </xf>
    <xf numFmtId="0" fontId="14" fillId="0" borderId="15" xfId="3" applyNumberFormat="1" applyFont="1" applyFill="1" applyBorder="1" applyAlignment="1">
      <alignment vertical="center" wrapText="1"/>
    </xf>
    <xf numFmtId="4" fontId="15" fillId="0" borderId="32" xfId="2" applyNumberFormat="1" applyFont="1" applyBorder="1" applyAlignment="1">
      <alignment horizontal="right" vertical="top"/>
    </xf>
    <xf numFmtId="43" fontId="32" fillId="3" borderId="15" xfId="14" applyFont="1" applyFill="1" applyBorder="1" applyAlignment="1">
      <alignment horizontal="center" vertical="center"/>
    </xf>
    <xf numFmtId="43" fontId="32" fillId="3" borderId="15" xfId="14" applyFont="1" applyFill="1" applyBorder="1" applyAlignment="1">
      <alignment horizontal="left" vertical="center"/>
    </xf>
    <xf numFmtId="43" fontId="31" fillId="0" borderId="15" xfId="14" applyFont="1" applyBorder="1" applyAlignment="1">
      <alignment horizontal="left" vertical="center"/>
    </xf>
    <xf numFmtId="0" fontId="31" fillId="0" borderId="15" xfId="13" applyFont="1" applyBorder="1" applyAlignment="1">
      <alignment vertical="center"/>
    </xf>
    <xf numFmtId="0" fontId="31" fillId="0" borderId="0" xfId="13" applyFont="1" applyBorder="1" applyAlignment="1"/>
    <xf numFmtId="43" fontId="2" fillId="0" borderId="8" xfId="22" applyFont="1" applyBorder="1" applyAlignment="1">
      <alignment horizontal="center"/>
    </xf>
    <xf numFmtId="4" fontId="5" fillId="0" borderId="15" xfId="22" applyNumberFormat="1" applyFont="1" applyBorder="1" applyAlignment="1">
      <alignment horizontal="right" vertical="center"/>
    </xf>
    <xf numFmtId="0" fontId="1" fillId="0" borderId="0" xfId="23" applyFont="1" applyAlignment="1">
      <alignment vertical="center"/>
    </xf>
    <xf numFmtId="2" fontId="5" fillId="0" borderId="15" xfId="22" applyNumberFormat="1" applyFont="1" applyBorder="1" applyAlignment="1">
      <alignment horizontal="right" vertical="center"/>
    </xf>
    <xf numFmtId="0" fontId="14" fillId="0" borderId="15" xfId="3" applyNumberFormat="1" applyFont="1" applyBorder="1" applyAlignment="1">
      <alignment vertical="center" wrapText="1"/>
    </xf>
    <xf numFmtId="0" fontId="17" fillId="0" borderId="15" xfId="5" applyFont="1" applyBorder="1" applyAlignment="1">
      <alignment vertical="center" wrapText="1"/>
    </xf>
    <xf numFmtId="0" fontId="2" fillId="0" borderId="15" xfId="1" applyFont="1" applyBorder="1" applyAlignment="1">
      <alignment horizontal="center"/>
    </xf>
    <xf numFmtId="4" fontId="18" fillId="0" borderId="15" xfId="0" applyNumberFormat="1" applyFont="1" applyBorder="1" applyAlignment="1">
      <alignment vertical="top"/>
    </xf>
    <xf numFmtId="0" fontId="2" fillId="0" borderId="15" xfId="1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164" fontId="1" fillId="0" borderId="15" xfId="1" applyNumberFormat="1" applyBorder="1" applyAlignment="1">
      <alignment horizontal="right" vertical="center"/>
    </xf>
    <xf numFmtId="4" fontId="17" fillId="0" borderId="15" xfId="1" applyNumberFormat="1" applyFont="1" applyBorder="1" applyAlignment="1">
      <alignment horizontal="right" vertical="center"/>
    </xf>
    <xf numFmtId="4" fontId="14" fillId="0" borderId="17" xfId="2" applyNumberFormat="1" applyFont="1" applyBorder="1" applyAlignment="1">
      <alignment horizontal="right" vertical="center"/>
    </xf>
    <xf numFmtId="2" fontId="14" fillId="0" borderId="17" xfId="2" applyNumberFormat="1" applyFont="1" applyBorder="1" applyAlignment="1">
      <alignment horizontal="right" vertical="top"/>
    </xf>
    <xf numFmtId="43" fontId="7" fillId="0" borderId="15" xfId="2" applyFont="1" applyBorder="1" applyAlignment="1">
      <alignment horizontal="left" vertical="center" wrapText="1"/>
    </xf>
    <xf numFmtId="4" fontId="7" fillId="0" borderId="15" xfId="2" applyNumberFormat="1" applyFont="1" applyBorder="1" applyAlignment="1">
      <alignment horizontal="right" vertical="center"/>
    </xf>
    <xf numFmtId="4" fontId="14" fillId="0" borderId="10" xfId="2" applyNumberFormat="1" applyFont="1" applyBorder="1" applyAlignment="1">
      <alignment horizontal="right" vertical="center"/>
    </xf>
    <xf numFmtId="43" fontId="17" fillId="0" borderId="15" xfId="2" applyFont="1" applyBorder="1" applyAlignment="1">
      <alignment horizontal="center" vertical="center"/>
    </xf>
    <xf numFmtId="43" fontId="17" fillId="0" borderId="26" xfId="2" applyFont="1" applyBorder="1" applyAlignment="1">
      <alignment horizontal="center" vertical="center"/>
    </xf>
    <xf numFmtId="43" fontId="4" fillId="0" borderId="0" xfId="7" applyNumberFormat="1" applyFont="1" applyFill="1" applyBorder="1" applyAlignment="1" applyProtection="1">
      <alignment horizontal="center" wrapText="1"/>
    </xf>
    <xf numFmtId="186" fontId="4" fillId="0" borderId="0" xfId="7" applyNumberFormat="1" applyFont="1" applyFill="1" applyBorder="1" applyAlignment="1" applyProtection="1">
      <alignment horizontal="center" wrapText="1"/>
    </xf>
    <xf numFmtId="43" fontId="4" fillId="0" borderId="15" xfId="6" applyFont="1" applyBorder="1" applyAlignment="1">
      <alignment horizontal="center" vertical="center"/>
    </xf>
    <xf numFmtId="186" fontId="17" fillId="0" borderId="0" xfId="7" applyNumberFormat="1" applyFont="1" applyFill="1" applyBorder="1" applyAlignment="1" applyProtection="1">
      <alignment vertical="top"/>
      <protection locked="0"/>
    </xf>
    <xf numFmtId="0" fontId="17" fillId="0" borderId="0" xfId="7" applyNumberFormat="1" applyFont="1" applyFill="1" applyBorder="1" applyAlignment="1" applyProtection="1">
      <alignment horizontal="center"/>
      <protection locked="0"/>
    </xf>
    <xf numFmtId="4" fontId="14" fillId="0" borderId="26" xfId="6" applyNumberFormat="1" applyFont="1" applyBorder="1" applyAlignment="1">
      <alignment horizontal="right" vertical="top"/>
    </xf>
    <xf numFmtId="4" fontId="7" fillId="0" borderId="15" xfId="6" applyNumberFormat="1" applyFont="1" applyBorder="1" applyAlignment="1">
      <alignment horizontal="right" vertical="center"/>
    </xf>
    <xf numFmtId="0" fontId="1" fillId="0" borderId="0" xfId="7" applyFont="1" applyAlignment="1">
      <alignment vertical="center"/>
    </xf>
    <xf numFmtId="168" fontId="21" fillId="0" borderId="15" xfId="6" applyNumberFormat="1" applyFont="1" applyBorder="1" applyAlignment="1">
      <alignment horizontal="center" vertical="center" wrapText="1"/>
    </xf>
    <xf numFmtId="43" fontId="14" fillId="0" borderId="15" xfId="6" applyFont="1" applyBorder="1" applyAlignment="1">
      <alignment horizontal="left" vertical="center" wrapText="1"/>
    </xf>
    <xf numFmtId="0" fontId="17" fillId="0" borderId="0" xfId="7" applyFont="1" applyAlignment="1">
      <alignment horizontal="right"/>
    </xf>
    <xf numFmtId="43" fontId="31" fillId="3" borderId="15" xfId="14" applyFont="1" applyFill="1" applyBorder="1" applyAlignment="1">
      <alignment horizontal="left" vertical="center"/>
    </xf>
    <xf numFmtId="4" fontId="12" fillId="0" borderId="11" xfId="2" applyNumberFormat="1" applyFont="1" applyBorder="1" applyAlignment="1">
      <alignment horizontal="right" vertical="top"/>
    </xf>
    <xf numFmtId="4" fontId="12" fillId="0" borderId="25" xfId="2" applyNumberFormat="1" applyFont="1" applyBorder="1" applyAlignment="1">
      <alignment horizontal="right" vertical="top"/>
    </xf>
    <xf numFmtId="43" fontId="2" fillId="3" borderId="26" xfId="2" applyFont="1" applyFill="1" applyBorder="1" applyAlignment="1">
      <alignment horizontal="center"/>
    </xf>
    <xf numFmtId="167" fontId="11" fillId="3" borderId="20" xfId="2" applyNumberFormat="1" applyFont="1" applyFill="1" applyBorder="1" applyAlignment="1">
      <alignment horizontal="center" vertical="top"/>
    </xf>
    <xf numFmtId="4" fontId="12" fillId="3" borderId="10" xfId="2" applyNumberFormat="1" applyFont="1" applyFill="1" applyBorder="1" applyAlignment="1">
      <alignment horizontal="right" vertical="top"/>
    </xf>
    <xf numFmtId="43" fontId="2" fillId="3" borderId="8" xfId="2" applyFont="1" applyFill="1" applyBorder="1" applyAlignment="1">
      <alignment horizontal="center"/>
    </xf>
    <xf numFmtId="167" fontId="11" fillId="3" borderId="21" xfId="2" applyNumberFormat="1" applyFont="1" applyFill="1" applyBorder="1" applyAlignment="1">
      <alignment horizontal="center" vertical="top"/>
    </xf>
    <xf numFmtId="4" fontId="12" fillId="3" borderId="4" xfId="2" applyNumberFormat="1" applyFont="1" applyFill="1" applyBorder="1" applyAlignment="1">
      <alignment horizontal="right" vertical="top"/>
    </xf>
    <xf numFmtId="4" fontId="17" fillId="0" borderId="15" xfId="1" applyNumberFormat="1" applyFont="1" applyBorder="1" applyAlignment="1">
      <alignment horizontal="right" vertical="top"/>
    </xf>
    <xf numFmtId="2" fontId="14" fillId="0" borderId="15" xfId="1" applyNumberFormat="1" applyFont="1" applyBorder="1" applyAlignment="1">
      <alignment horizontal="right" vertical="center"/>
    </xf>
    <xf numFmtId="0" fontId="1" fillId="0" borderId="0" xfId="1" applyFont="1" applyAlignment="1">
      <alignment vertical="center"/>
    </xf>
    <xf numFmtId="43" fontId="45" fillId="0" borderId="0" xfId="2" applyFont="1" applyFill="1" applyBorder="1"/>
    <xf numFmtId="164" fontId="4" fillId="0" borderId="0" xfId="1" applyNumberFormat="1" applyFont="1" applyFill="1" applyBorder="1" applyAlignment="1" applyProtection="1">
      <alignment horizontal="right" wrapText="1"/>
    </xf>
    <xf numFmtId="164" fontId="45" fillId="0" borderId="0" xfId="2" applyNumberFormat="1" applyFont="1" applyFill="1" applyAlignment="1">
      <alignment horizontal="right"/>
    </xf>
    <xf numFmtId="43" fontId="45" fillId="0" borderId="0" xfId="2" applyFont="1" applyFill="1"/>
    <xf numFmtId="165" fontId="14" fillId="0" borderId="1" xfId="2" applyNumberFormat="1" applyFont="1" applyBorder="1" applyAlignment="1">
      <alignment horizontal="center" vertical="center"/>
    </xf>
    <xf numFmtId="43" fontId="14" fillId="0" borderId="17" xfId="2" applyFont="1" applyBorder="1" applyAlignment="1">
      <alignment horizontal="left" vertical="center" wrapText="1"/>
    </xf>
    <xf numFmtId="2" fontId="14" fillId="0" borderId="10" xfId="2" applyNumberFormat="1" applyFont="1" applyBorder="1" applyAlignment="1">
      <alignment horizontal="right" vertical="center"/>
    </xf>
    <xf numFmtId="169" fontId="14" fillId="0" borderId="33" xfId="2" applyNumberFormat="1" applyFont="1" applyBorder="1" applyAlignment="1">
      <alignment horizontal="center" vertical="center"/>
    </xf>
    <xf numFmtId="2" fontId="14" fillId="0" borderId="17" xfId="2" applyNumberFormat="1" applyFont="1" applyBorder="1" applyAlignment="1">
      <alignment horizontal="right" vertical="center"/>
    </xf>
    <xf numFmtId="169" fontId="14" fillId="0" borderId="1" xfId="2" applyNumberFormat="1" applyFont="1" applyBorder="1" applyAlignment="1">
      <alignment horizontal="center" vertical="center"/>
    </xf>
    <xf numFmtId="169" fontId="14" fillId="0" borderId="36" xfId="2" applyNumberFormat="1" applyFont="1" applyBorder="1" applyAlignment="1">
      <alignment horizontal="center" vertical="center"/>
    </xf>
    <xf numFmtId="43" fontId="14" fillId="0" borderId="35" xfId="2" applyFont="1" applyBorder="1" applyAlignment="1">
      <alignment horizontal="left" vertical="center" wrapText="1"/>
    </xf>
    <xf numFmtId="169" fontId="14" fillId="0" borderId="15" xfId="2" applyNumberFormat="1" applyFont="1" applyBorder="1" applyAlignment="1">
      <alignment horizontal="center" vertical="top"/>
    </xf>
    <xf numFmtId="43" fontId="14" fillId="0" borderId="4" xfId="2" applyFont="1" applyFill="1" applyBorder="1" applyAlignment="1">
      <alignment horizontal="left" vertical="top" wrapText="1"/>
    </xf>
    <xf numFmtId="4" fontId="14" fillId="0" borderId="17" xfId="2" applyNumberFormat="1" applyFont="1" applyBorder="1" applyAlignment="1">
      <alignment horizontal="right" vertical="top"/>
    </xf>
    <xf numFmtId="169" fontId="14" fillId="0" borderId="14" xfId="2" applyNumberFormat="1" applyFont="1" applyBorder="1" applyAlignment="1">
      <alignment horizontal="center" vertical="center"/>
    </xf>
    <xf numFmtId="169" fontId="14" fillId="0" borderId="15" xfId="2" applyNumberFormat="1" applyFont="1" applyBorder="1" applyAlignment="1">
      <alignment horizontal="center" vertical="center"/>
    </xf>
    <xf numFmtId="43" fontId="14" fillId="0" borderId="3" xfId="2" applyFont="1" applyBorder="1" applyAlignment="1">
      <alignment horizontal="left" vertical="center" wrapText="1"/>
    </xf>
    <xf numFmtId="43" fontId="14" fillId="0" borderId="10" xfId="2" applyFont="1" applyBorder="1" applyAlignment="1">
      <alignment horizontal="left" vertical="center" wrapText="1"/>
    </xf>
    <xf numFmtId="43" fontId="14" fillId="0" borderId="24" xfId="2" applyFont="1" applyBorder="1" applyAlignment="1">
      <alignment horizontal="left" vertical="center" wrapText="1"/>
    </xf>
    <xf numFmtId="43" fontId="45" fillId="0" borderId="0" xfId="2" applyFont="1" applyBorder="1"/>
    <xf numFmtId="2" fontId="7" fillId="0" borderId="0" xfId="2" applyNumberFormat="1" applyFont="1" applyBorder="1" applyAlignment="1">
      <alignment horizontal="right" vertical="center"/>
    </xf>
    <xf numFmtId="2" fontId="14" fillId="0" borderId="0" xfId="2" applyNumberFormat="1" applyFont="1" applyFill="1" applyBorder="1" applyAlignment="1">
      <alignment horizontal="right" vertical="top"/>
    </xf>
    <xf numFmtId="171" fontId="14" fillId="0" borderId="0" xfId="2" applyNumberFormat="1" applyFont="1" applyFill="1" applyBorder="1" applyAlignment="1">
      <alignment horizontal="right" vertical="top"/>
    </xf>
    <xf numFmtId="43" fontId="14" fillId="0" borderId="0" xfId="2" applyFont="1" applyFill="1" applyBorder="1" applyAlignment="1">
      <alignment horizontal="right" vertical="top"/>
    </xf>
    <xf numFmtId="165" fontId="14" fillId="0" borderId="18" xfId="2" applyNumberFormat="1" applyFont="1" applyBorder="1" applyAlignment="1">
      <alignment horizontal="center" vertical="center"/>
    </xf>
    <xf numFmtId="43" fontId="45" fillId="0" borderId="0" xfId="2" applyFont="1" applyFill="1" applyBorder="1" applyAlignment="1">
      <alignment vertical="center"/>
    </xf>
    <xf numFmtId="43" fontId="14" fillId="0" borderId="15" xfId="2" applyFont="1" applyFill="1" applyBorder="1" applyAlignment="1">
      <alignment horizontal="left" vertical="center" wrapText="1"/>
    </xf>
    <xf numFmtId="2" fontId="14" fillId="0" borderId="15" xfId="2" applyNumberFormat="1" applyFont="1" applyBorder="1" applyAlignment="1">
      <alignment horizontal="right" vertical="center"/>
    </xf>
    <xf numFmtId="169" fontId="14" fillId="0" borderId="36" xfId="2" applyNumberFormat="1" applyFont="1" applyBorder="1" applyAlignment="1">
      <alignment horizontal="center" vertical="top"/>
    </xf>
    <xf numFmtId="43" fontId="14" fillId="0" borderId="35" xfId="2" applyFont="1" applyBorder="1" applyAlignment="1">
      <alignment horizontal="left" vertical="top" wrapText="1"/>
    </xf>
    <xf numFmtId="169" fontId="14" fillId="0" borderId="16" xfId="2" applyNumberFormat="1" applyFont="1" applyBorder="1" applyAlignment="1">
      <alignment horizontal="center" vertical="center"/>
    </xf>
    <xf numFmtId="2" fontId="14" fillId="0" borderId="4" xfId="2" applyNumberFormat="1" applyFont="1" applyBorder="1" applyAlignment="1">
      <alignment horizontal="right" vertical="center"/>
    </xf>
    <xf numFmtId="43" fontId="14" fillId="0" borderId="0" xfId="2" applyFont="1" applyFill="1" applyBorder="1" applyAlignment="1">
      <alignment horizontal="left" vertical="top" wrapText="1"/>
    </xf>
    <xf numFmtId="172" fontId="14" fillId="0" borderId="0" xfId="2" applyNumberFormat="1" applyFont="1" applyFill="1" applyBorder="1" applyAlignment="1">
      <alignment horizontal="right" vertical="top"/>
    </xf>
    <xf numFmtId="173" fontId="14" fillId="0" borderId="0" xfId="2" applyNumberFormat="1" applyFont="1" applyFill="1" applyBorder="1" applyAlignment="1">
      <alignment horizontal="right" vertical="top"/>
    </xf>
    <xf numFmtId="4" fontId="9" fillId="0" borderId="15" xfId="2" applyNumberFormat="1" applyFont="1" applyBorder="1" applyAlignment="1">
      <alignment horizontal="right" vertical="center"/>
    </xf>
    <xf numFmtId="4" fontId="12" fillId="0" borderId="50" xfId="2" applyNumberFormat="1" applyFont="1" applyBorder="1" applyAlignment="1">
      <alignment horizontal="right" vertical="center"/>
    </xf>
    <xf numFmtId="43" fontId="2" fillId="0" borderId="18" xfId="2" applyFont="1" applyBorder="1" applyAlignment="1">
      <alignment horizontal="center" vertical="center"/>
    </xf>
    <xf numFmtId="170" fontId="11" fillId="0" borderId="18" xfId="2" applyNumberFormat="1" applyFont="1" applyBorder="1" applyAlignment="1">
      <alignment horizontal="center" vertical="center"/>
    </xf>
    <xf numFmtId="43" fontId="2" fillId="0" borderId="26" xfId="2" applyFont="1" applyBorder="1" applyAlignment="1">
      <alignment horizontal="center" vertical="center"/>
    </xf>
    <xf numFmtId="4" fontId="12" fillId="0" borderId="10" xfId="2" applyNumberFormat="1" applyFont="1" applyBorder="1" applyAlignment="1">
      <alignment horizontal="right" vertical="center"/>
    </xf>
    <xf numFmtId="2" fontId="12" fillId="0" borderId="17" xfId="2" applyNumberFormat="1" applyFont="1" applyBorder="1" applyAlignment="1">
      <alignment horizontal="right" vertical="center"/>
    </xf>
    <xf numFmtId="43" fontId="2" fillId="0" borderId="8" xfId="2" applyFont="1" applyBorder="1" applyAlignment="1">
      <alignment horizontal="center" vertical="center"/>
    </xf>
    <xf numFmtId="170" fontId="11" fillId="0" borderId="8" xfId="2" applyNumberFormat="1" applyFont="1" applyBorder="1" applyAlignment="1">
      <alignment horizontal="center" vertical="center"/>
    </xf>
    <xf numFmtId="4" fontId="12" fillId="0" borderId="38" xfId="2" applyNumberFormat="1" applyFont="1" applyBorder="1" applyAlignment="1">
      <alignment horizontal="right" vertical="center"/>
    </xf>
    <xf numFmtId="4" fontId="12" fillId="0" borderId="7" xfId="2" applyNumberFormat="1" applyFont="1" applyBorder="1" applyAlignment="1">
      <alignment horizontal="right" vertical="center"/>
    </xf>
    <xf numFmtId="169" fontId="5" fillId="0" borderId="15" xfId="2" applyNumberFormat="1" applyFont="1" applyBorder="1" applyAlignment="1">
      <alignment horizontal="center" vertical="center"/>
    </xf>
    <xf numFmtId="43" fontId="17" fillId="0" borderId="20" xfId="2" applyFont="1" applyBorder="1" applyAlignment="1">
      <alignment horizontal="center" vertical="center"/>
    </xf>
    <xf numFmtId="0" fontId="31" fillId="3" borderId="15" xfId="13" applyFont="1" applyFill="1" applyBorder="1" applyAlignment="1">
      <alignment horizontal="left" vertical="center" wrapText="1"/>
    </xf>
    <xf numFmtId="43" fontId="31" fillId="3" borderId="15" xfId="14" applyFont="1" applyFill="1" applyBorder="1" applyAlignment="1">
      <alignment horizontal="left" vertical="center" wrapText="1"/>
    </xf>
    <xf numFmtId="43" fontId="32" fillId="0" borderId="15" xfId="14" applyFont="1" applyBorder="1" applyAlignment="1">
      <alignment horizontal="left" vertical="center"/>
    </xf>
    <xf numFmtId="169" fontId="24" fillId="0" borderId="26" xfId="6" applyNumberFormat="1" applyFont="1" applyBorder="1" applyAlignment="1">
      <alignment horizontal="center" vertical="center"/>
    </xf>
    <xf numFmtId="43" fontId="4" fillId="0" borderId="31" xfId="6" applyFont="1" applyBorder="1" applyAlignment="1">
      <alignment horizontal="center" vertical="center"/>
    </xf>
    <xf numFmtId="43" fontId="7" fillId="0" borderId="15" xfId="6" applyFont="1" applyBorder="1" applyAlignment="1">
      <alignment horizontal="left" vertical="center" wrapText="1"/>
    </xf>
    <xf numFmtId="2" fontId="7" fillId="0" borderId="39" xfId="6" applyNumberFormat="1" applyFont="1" applyBorder="1" applyAlignment="1">
      <alignment horizontal="right" vertical="center"/>
    </xf>
    <xf numFmtId="2" fontId="7" fillId="0" borderId="11" xfId="6" applyNumberFormat="1" applyFont="1" applyBorder="1" applyAlignment="1">
      <alignment horizontal="right" vertical="center"/>
    </xf>
    <xf numFmtId="43" fontId="2" fillId="0" borderId="37" xfId="2" applyFont="1" applyBorder="1" applyAlignment="1">
      <alignment horizontal="center"/>
    </xf>
    <xf numFmtId="43" fontId="14" fillId="0" borderId="33" xfId="2" applyFont="1" applyBorder="1" applyAlignment="1">
      <alignment horizontal="left" vertical="center" wrapText="1"/>
    </xf>
    <xf numFmtId="4" fontId="17" fillId="0" borderId="15" xfId="2" applyNumberFormat="1" applyFont="1" applyBorder="1" applyAlignment="1">
      <alignment horizontal="right" vertical="center"/>
    </xf>
    <xf numFmtId="43" fontId="2" fillId="0" borderId="26" xfId="22" applyFont="1" applyBorder="1" applyAlignment="1">
      <alignment horizontal="center" vertical="center"/>
    </xf>
    <xf numFmtId="170" fontId="16" fillId="0" borderId="26" xfId="22" applyNumberFormat="1" applyFont="1" applyBorder="1" applyAlignment="1">
      <alignment horizontal="center" vertical="center"/>
    </xf>
    <xf numFmtId="43" fontId="2" fillId="0" borderId="20" xfId="22" applyFont="1" applyBorder="1" applyAlignment="1">
      <alignment horizontal="center" vertical="center"/>
    </xf>
    <xf numFmtId="4" fontId="14" fillId="0" borderId="10" xfId="22" applyNumberFormat="1" applyFont="1" applyBorder="1" applyAlignment="1">
      <alignment horizontal="right" vertical="center"/>
    </xf>
    <xf numFmtId="2" fontId="14" fillId="0" borderId="15" xfId="22" applyNumberFormat="1" applyFont="1" applyBorder="1" applyAlignment="1">
      <alignment horizontal="right" vertical="center"/>
    </xf>
    <xf numFmtId="0" fontId="4" fillId="0" borderId="0" xfId="1" applyNumberFormat="1" applyFont="1" applyFill="1" applyBorder="1" applyAlignment="1" applyProtection="1">
      <alignment wrapText="1"/>
    </xf>
    <xf numFmtId="4" fontId="19" fillId="0" borderId="26" xfId="2" applyNumberFormat="1" applyFont="1" applyBorder="1" applyAlignment="1">
      <alignment horizontal="right" vertical="top"/>
    </xf>
    <xf numFmtId="43" fontId="9" fillId="0" borderId="8" xfId="2" applyFont="1" applyBorder="1" applyAlignment="1">
      <alignment horizontal="left" vertical="center" wrapText="1"/>
    </xf>
    <xf numFmtId="4" fontId="9" fillId="0" borderId="8" xfId="2" applyNumberFormat="1" applyFont="1" applyBorder="1" applyAlignment="1">
      <alignment horizontal="right" vertical="center"/>
    </xf>
    <xf numFmtId="4" fontId="10" fillId="0" borderId="26" xfId="2" applyNumberFormat="1" applyFont="1" applyBorder="1" applyAlignment="1">
      <alignment horizontal="right" vertical="center"/>
    </xf>
    <xf numFmtId="0" fontId="39" fillId="0" borderId="15" xfId="8" applyFont="1" applyBorder="1" applyAlignment="1">
      <alignment vertical="center" wrapText="1"/>
    </xf>
    <xf numFmtId="43" fontId="5" fillId="0" borderId="6" xfId="6" applyFont="1" applyBorder="1" applyAlignment="1">
      <alignment horizontal="left" vertical="center" wrapText="1"/>
    </xf>
    <xf numFmtId="43" fontId="1" fillId="0" borderId="0" xfId="6" applyFont="1" applyBorder="1" applyAlignment="1">
      <alignment horizontal="center"/>
    </xf>
    <xf numFmtId="0" fontId="1" fillId="0" borderId="0" xfId="7" applyFont="1" applyAlignment="1">
      <alignment horizontal="center"/>
    </xf>
    <xf numFmtId="164" fontId="1" fillId="0" borderId="0" xfId="23" applyNumberFormat="1" applyFont="1"/>
    <xf numFmtId="0" fontId="17" fillId="3" borderId="15" xfId="8" applyFont="1" applyFill="1" applyBorder="1" applyAlignment="1">
      <alignment vertical="center" wrapText="1"/>
    </xf>
    <xf numFmtId="170" fontId="21" fillId="0" borderId="15" xfId="6" applyNumberFormat="1" applyFont="1" applyBorder="1" applyAlignment="1">
      <alignment horizontal="center" vertical="center"/>
    </xf>
    <xf numFmtId="43" fontId="14" fillId="0" borderId="15" xfId="6" applyFont="1" applyFill="1" applyBorder="1" applyAlignment="1">
      <alignment horizontal="left" vertical="center" wrapText="1"/>
    </xf>
    <xf numFmtId="4" fontId="14" fillId="0" borderId="15" xfId="6" applyNumberFormat="1" applyFont="1" applyBorder="1" applyAlignment="1">
      <alignment horizontal="right" vertical="center"/>
    </xf>
    <xf numFmtId="2" fontId="14" fillId="0" borderId="15" xfId="6" applyNumberFormat="1" applyFont="1" applyBorder="1" applyAlignment="1">
      <alignment horizontal="right" vertical="center"/>
    </xf>
    <xf numFmtId="4" fontId="14" fillId="0" borderId="8" xfId="6" applyNumberFormat="1" applyFont="1" applyBorder="1" applyAlignment="1">
      <alignment horizontal="right" vertical="center"/>
    </xf>
    <xf numFmtId="2" fontId="14" fillId="0" borderId="8" xfId="6" applyNumberFormat="1" applyFont="1" applyBorder="1" applyAlignment="1">
      <alignment horizontal="right" vertical="center"/>
    </xf>
    <xf numFmtId="0" fontId="44" fillId="0" borderId="0" xfId="13" applyFont="1" applyAlignment="1">
      <alignment horizontal="center"/>
    </xf>
    <xf numFmtId="0" fontId="30" fillId="0" borderId="0" xfId="13" applyAlignment="1">
      <alignment horizontal="center"/>
    </xf>
    <xf numFmtId="0" fontId="31" fillId="3" borderId="50" xfId="13" applyFont="1" applyFill="1" applyBorder="1" applyAlignment="1">
      <alignment horizontal="left" vertical="center" wrapText="1"/>
    </xf>
    <xf numFmtId="43" fontId="32" fillId="3" borderId="26" xfId="14" applyFont="1" applyFill="1" applyBorder="1" applyAlignment="1">
      <alignment horizontal="left" vertical="center"/>
    </xf>
    <xf numFmtId="43" fontId="32" fillId="3" borderId="7" xfId="14" applyFont="1" applyFill="1" applyBorder="1" applyAlignment="1">
      <alignment horizontal="left" vertical="center"/>
    </xf>
    <xf numFmtId="0" fontId="31" fillId="3" borderId="7" xfId="13" applyFont="1" applyFill="1" applyBorder="1" applyAlignment="1">
      <alignment vertical="center" wrapText="1"/>
    </xf>
    <xf numFmtId="43" fontId="32" fillId="3" borderId="15" xfId="14" applyFont="1" applyFill="1" applyBorder="1" applyAlignment="1">
      <alignment horizontal="left" vertical="center" wrapText="1"/>
    </xf>
    <xf numFmtId="43" fontId="32" fillId="3" borderId="15" xfId="14" applyFont="1" applyFill="1" applyBorder="1" applyAlignment="1">
      <alignment horizontal="center" vertical="center" wrapText="1"/>
    </xf>
    <xf numFmtId="0" fontId="31" fillId="0" borderId="37" xfId="13" applyFont="1" applyBorder="1" applyAlignment="1">
      <alignment horizontal="left" vertical="center" wrapText="1"/>
    </xf>
    <xf numFmtId="0" fontId="31" fillId="0" borderId="8" xfId="13" applyFont="1" applyBorder="1" applyAlignment="1">
      <alignment horizontal="center" vertical="center"/>
    </xf>
    <xf numFmtId="43" fontId="32" fillId="0" borderId="50" xfId="14" applyFont="1" applyBorder="1" applyAlignment="1">
      <alignment horizontal="left" vertical="center"/>
    </xf>
    <xf numFmtId="0" fontId="31" fillId="0" borderId="8" xfId="13" applyFont="1" applyBorder="1" applyAlignment="1">
      <alignment horizontal="center" vertical="center" wrapText="1"/>
    </xf>
    <xf numFmtId="43" fontId="32" fillId="0" borderId="7" xfId="14" applyFont="1" applyBorder="1" applyAlignment="1">
      <alignment horizontal="left" vertical="center"/>
    </xf>
    <xf numFmtId="43" fontId="32" fillId="0" borderId="8" xfId="14" applyFont="1" applyBorder="1" applyAlignment="1">
      <alignment horizontal="left" vertical="center"/>
    </xf>
    <xf numFmtId="49" fontId="31" fillId="0" borderId="8" xfId="14" applyNumberFormat="1" applyFont="1" applyBorder="1" applyAlignment="1">
      <alignment horizontal="center" vertical="center"/>
    </xf>
    <xf numFmtId="43" fontId="31" fillId="3" borderId="8" xfId="14" applyFont="1" applyFill="1" applyBorder="1" applyAlignment="1">
      <alignment horizontal="left" vertical="center"/>
    </xf>
    <xf numFmtId="43" fontId="32" fillId="3" borderId="8" xfId="14" applyFont="1" applyFill="1" applyBorder="1" applyAlignment="1">
      <alignment horizontal="left" vertical="center"/>
    </xf>
    <xf numFmtId="0" fontId="31" fillId="0" borderId="0" xfId="13" applyFont="1"/>
    <xf numFmtId="43" fontId="31" fillId="0" borderId="0" xfId="14" applyFont="1"/>
    <xf numFmtId="43" fontId="32" fillId="3" borderId="26" xfId="13" applyNumberFormat="1" applyFont="1" applyFill="1" applyBorder="1" applyAlignment="1">
      <alignment horizontal="center" vertical="center"/>
    </xf>
    <xf numFmtId="0" fontId="32" fillId="3" borderId="26" xfId="13" applyFont="1" applyFill="1" applyBorder="1" applyAlignment="1">
      <alignment horizontal="center" vertical="center"/>
    </xf>
    <xf numFmtId="2" fontId="32" fillId="3" borderId="26" xfId="13" applyNumberFormat="1" applyFont="1" applyFill="1" applyBorder="1" applyAlignment="1">
      <alignment horizontal="center" vertical="center" wrapText="1"/>
    </xf>
    <xf numFmtId="0" fontId="31" fillId="0" borderId="0" xfId="13" applyFont="1" applyAlignment="1">
      <alignment vertical="center"/>
    </xf>
    <xf numFmtId="43" fontId="31" fillId="3" borderId="26" xfId="13" applyNumberFormat="1" applyFont="1" applyFill="1" applyBorder="1" applyAlignment="1">
      <alignment horizontal="center" vertical="center"/>
    </xf>
    <xf numFmtId="0" fontId="32" fillId="0" borderId="0" xfId="13" applyFont="1" applyAlignment="1">
      <alignment horizontal="center"/>
    </xf>
    <xf numFmtId="0" fontId="31" fillId="0" borderId="0" xfId="13" applyFont="1" applyAlignment="1">
      <alignment horizontal="center"/>
    </xf>
    <xf numFmtId="2" fontId="32" fillId="0" borderId="15" xfId="14" applyNumberFormat="1" applyFont="1" applyBorder="1" applyAlignment="1">
      <alignment horizontal="center" vertical="center"/>
    </xf>
    <xf numFmtId="2" fontId="31" fillId="0" borderId="15" xfId="14" applyNumberFormat="1" applyFont="1" applyBorder="1" applyAlignment="1">
      <alignment horizontal="center" vertical="center"/>
    </xf>
    <xf numFmtId="2" fontId="31" fillId="3" borderId="26" xfId="13" applyNumberFormat="1" applyFont="1" applyFill="1" applyBorder="1" applyAlignment="1">
      <alignment horizontal="center" vertical="center" wrapText="1"/>
    </xf>
    <xf numFmtId="0" fontId="14" fillId="0" borderId="26" xfId="3" applyNumberFormat="1" applyFont="1" applyBorder="1" applyAlignment="1">
      <alignment vertical="center" wrapText="1"/>
    </xf>
    <xf numFmtId="0" fontId="4" fillId="0" borderId="0" xfId="23" applyNumberFormat="1" applyFont="1" applyFill="1" applyBorder="1" applyAlignment="1" applyProtection="1">
      <alignment horizontal="right" vertical="center" wrapText="1"/>
    </xf>
    <xf numFmtId="2" fontId="4" fillId="0" borderId="0" xfId="22" applyNumberFormat="1" applyFont="1" applyBorder="1" applyAlignment="1">
      <alignment horizontal="left" vertical="center"/>
    </xf>
    <xf numFmtId="4" fontId="15" fillId="0" borderId="4" xfId="2" applyNumberFormat="1" applyFont="1" applyBorder="1" applyAlignment="1">
      <alignment horizontal="right" vertical="top"/>
    </xf>
    <xf numFmtId="43" fontId="2" fillId="0" borderId="13" xfId="2" applyFont="1" applyBorder="1" applyAlignment="1">
      <alignment horizontal="center" vertical="center"/>
    </xf>
    <xf numFmtId="4" fontId="12" fillId="0" borderId="24" xfId="2" applyNumberFormat="1" applyFont="1" applyBorder="1" applyAlignment="1">
      <alignment horizontal="right" vertical="center"/>
    </xf>
    <xf numFmtId="0" fontId="6" fillId="0" borderId="15" xfId="2" applyNumberFormat="1" applyFont="1" applyBorder="1" applyAlignment="1">
      <alignment horizontal="center" vertical="center"/>
    </xf>
    <xf numFmtId="43" fontId="6" fillId="0" borderId="15" xfId="2" applyFont="1" applyBorder="1" applyAlignment="1">
      <alignment horizontal="center" vertical="center"/>
    </xf>
    <xf numFmtId="168" fontId="8" fillId="0" borderId="22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right" vertical="center"/>
    </xf>
    <xf numFmtId="4" fontId="10" fillId="0" borderId="15" xfId="2" applyNumberFormat="1" applyFont="1" applyBorder="1" applyAlignment="1">
      <alignment horizontal="right" vertical="center"/>
    </xf>
    <xf numFmtId="0" fontId="2" fillId="0" borderId="15" xfId="2" applyNumberFormat="1" applyFont="1" applyBorder="1" applyAlignment="1">
      <alignment horizontal="center" vertical="center"/>
    </xf>
    <xf numFmtId="168" fontId="11" fillId="0" borderId="22" xfId="2" applyNumberFormat="1" applyFont="1" applyBorder="1" applyAlignment="1">
      <alignment horizontal="center" vertical="center"/>
    </xf>
    <xf numFmtId="0" fontId="2" fillId="0" borderId="15" xfId="2" applyNumberFormat="1" applyFont="1" applyBorder="1" applyAlignment="1">
      <alignment horizontal="center"/>
    </xf>
    <xf numFmtId="4" fontId="12" fillId="0" borderId="50" xfId="2" applyNumberFormat="1" applyFont="1" applyBorder="1" applyAlignment="1">
      <alignment horizontal="right" vertical="top"/>
    </xf>
    <xf numFmtId="43" fontId="7" fillId="0" borderId="6" xfId="22" applyFont="1" applyBorder="1" applyAlignment="1">
      <alignment horizontal="left" vertical="top" wrapText="1"/>
    </xf>
    <xf numFmtId="4" fontId="7" fillId="0" borderId="7" xfId="22" applyNumberFormat="1" applyFont="1" applyBorder="1" applyAlignment="1">
      <alignment horizontal="right" vertical="top"/>
    </xf>
    <xf numFmtId="4" fontId="14" fillId="0" borderId="25" xfId="22" applyNumberFormat="1" applyFont="1" applyBorder="1" applyAlignment="1">
      <alignment horizontal="right" vertical="center"/>
    </xf>
    <xf numFmtId="4" fontId="12" fillId="0" borderId="9" xfId="22" applyNumberFormat="1" applyFont="1" applyBorder="1" applyAlignment="1">
      <alignment horizontal="right" vertical="top"/>
    </xf>
    <xf numFmtId="4" fontId="14" fillId="0" borderId="15" xfId="22" applyNumberFormat="1" applyFont="1" applyBorder="1" applyAlignment="1">
      <alignment horizontal="right" vertical="center"/>
    </xf>
    <xf numFmtId="43" fontId="14" fillId="0" borderId="12" xfId="2" applyFont="1" applyBorder="1" applyAlignment="1">
      <alignment horizontal="left" vertical="top" wrapText="1"/>
    </xf>
    <xf numFmtId="0" fontId="1" fillId="0" borderId="0" xfId="1" applyAlignment="1">
      <alignment vertical="top"/>
    </xf>
    <xf numFmtId="43" fontId="14" fillId="0" borderId="15" xfId="3" applyFont="1" applyFill="1" applyBorder="1" applyAlignment="1">
      <alignment horizontal="left" vertical="center" wrapText="1"/>
    </xf>
    <xf numFmtId="4" fontId="14" fillId="0" borderId="15" xfId="1" applyNumberFormat="1" applyFont="1" applyFill="1" applyBorder="1" applyAlignment="1">
      <alignment horizontal="right" vertical="center"/>
    </xf>
    <xf numFmtId="4" fontId="14" fillId="0" borderId="15" xfId="3" applyNumberFormat="1" applyFont="1" applyBorder="1" applyAlignment="1">
      <alignment horizontal="right" vertical="center"/>
    </xf>
    <xf numFmtId="4" fontId="14" fillId="0" borderId="15" xfId="3" applyNumberFormat="1" applyFont="1" applyBorder="1" applyAlignment="1">
      <alignment horizontal="right" vertical="top"/>
    </xf>
    <xf numFmtId="43" fontId="14" fillId="0" borderId="24" xfId="6" applyFont="1" applyBorder="1" applyAlignment="1">
      <alignment horizontal="left" vertical="center" wrapText="1"/>
    </xf>
    <xf numFmtId="4" fontId="15" fillId="0" borderId="12" xfId="2" applyNumberFormat="1" applyFont="1" applyBorder="1" applyAlignment="1">
      <alignment horizontal="right" vertical="top"/>
    </xf>
    <xf numFmtId="168" fontId="11" fillId="0" borderId="15" xfId="2" applyNumberFormat="1" applyFont="1" applyBorder="1" applyAlignment="1">
      <alignment horizontal="center" vertical="center"/>
    </xf>
    <xf numFmtId="4" fontId="19" fillId="3" borderId="10" xfId="2" applyNumberFormat="1" applyFont="1" applyFill="1" applyBorder="1" applyAlignment="1">
      <alignment horizontal="right" vertical="top"/>
    </xf>
    <xf numFmtId="43" fontId="2" fillId="0" borderId="15" xfId="2" applyFont="1" applyBorder="1" applyAlignment="1">
      <alignment vertical="center"/>
    </xf>
    <xf numFmtId="170" fontId="11" fillId="0" borderId="15" xfId="2" applyNumberFormat="1" applyFont="1" applyBorder="1" applyAlignment="1">
      <alignment vertical="center"/>
    </xf>
    <xf numFmtId="43" fontId="2" fillId="0" borderId="2" xfId="2" applyFont="1" applyBorder="1" applyAlignment="1">
      <alignment vertical="center"/>
    </xf>
    <xf numFmtId="4" fontId="15" fillId="0" borderId="17" xfId="2" applyNumberFormat="1" applyFont="1" applyBorder="1" applyAlignment="1">
      <alignment vertical="center"/>
    </xf>
    <xf numFmtId="4" fontId="12" fillId="0" borderId="4" xfId="2" applyNumberFormat="1" applyFont="1" applyBorder="1" applyAlignment="1">
      <alignment vertical="center"/>
    </xf>
    <xf numFmtId="43" fontId="5" fillId="0" borderId="4" xfId="6" applyFont="1" applyFill="1" applyBorder="1" applyAlignment="1">
      <alignment horizontal="center" vertical="center"/>
    </xf>
    <xf numFmtId="43" fontId="2" fillId="3" borderId="15" xfId="2" applyFont="1" applyFill="1" applyBorder="1" applyAlignment="1">
      <alignment horizontal="center"/>
    </xf>
    <xf numFmtId="167" fontId="11" fillId="3" borderId="15" xfId="2" applyNumberFormat="1" applyFont="1" applyFill="1" applyBorder="1" applyAlignment="1">
      <alignment horizontal="center" vertical="top"/>
    </xf>
    <xf numFmtId="4" fontId="12" fillId="3" borderId="15" xfId="2" applyNumberFormat="1" applyFont="1" applyFill="1" applyBorder="1" applyAlignment="1">
      <alignment horizontal="right" vertical="top"/>
    </xf>
    <xf numFmtId="4" fontId="22" fillId="3" borderId="15" xfId="2" applyNumberFormat="1" applyFont="1" applyFill="1" applyBorder="1" applyAlignment="1">
      <alignment horizontal="right" vertical="top"/>
    </xf>
    <xf numFmtId="168" fontId="11" fillId="0" borderId="37" xfId="2" applyNumberFormat="1" applyFont="1" applyBorder="1" applyAlignment="1">
      <alignment horizontal="center" vertical="top"/>
    </xf>
    <xf numFmtId="4" fontId="12" fillId="0" borderId="43" xfId="2" applyNumberFormat="1" applyFont="1" applyBorder="1" applyAlignment="1">
      <alignment horizontal="right" vertical="top"/>
    </xf>
    <xf numFmtId="43" fontId="5" fillId="0" borderId="24" xfId="6" applyFont="1" applyFill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164" fontId="5" fillId="0" borderId="12" xfId="6" applyNumberFormat="1" applyFont="1" applyFill="1" applyBorder="1" applyAlignment="1">
      <alignment horizontal="center" vertical="center" wrapText="1"/>
    </xf>
    <xf numFmtId="164" fontId="5" fillId="0" borderId="18" xfId="6" applyNumberFormat="1" applyFont="1" applyFill="1" applyBorder="1" applyAlignment="1">
      <alignment horizontal="center" vertical="center" wrapText="1"/>
    </xf>
    <xf numFmtId="164" fontId="5" fillId="0" borderId="8" xfId="6" applyNumberFormat="1" applyFont="1" applyFill="1" applyBorder="1" applyAlignment="1">
      <alignment horizontal="center" vertical="center" wrapText="1"/>
    </xf>
    <xf numFmtId="43" fontId="5" fillId="0" borderId="24" xfId="2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4" fillId="0" borderId="6" xfId="3" applyNumberFormat="1" applyFont="1" applyBorder="1" applyAlignment="1">
      <alignment vertical="top" wrapText="1"/>
    </xf>
    <xf numFmtId="4" fontId="46" fillId="0" borderId="28" xfId="2" applyNumberFormat="1" applyFont="1" applyBorder="1" applyAlignment="1">
      <alignment horizontal="right" vertical="top"/>
    </xf>
    <xf numFmtId="4" fontId="12" fillId="0" borderId="46" xfId="2" applyNumberFormat="1" applyFont="1" applyBorder="1" applyAlignment="1">
      <alignment horizontal="right" vertical="top"/>
    </xf>
    <xf numFmtId="4" fontId="15" fillId="0" borderId="47" xfId="2" applyNumberFormat="1" applyFont="1" applyBorder="1" applyAlignment="1">
      <alignment horizontal="right" vertical="top"/>
    </xf>
    <xf numFmtId="2" fontId="15" fillId="0" borderId="10" xfId="2" applyNumberFormat="1" applyFont="1" applyBorder="1" applyAlignment="1">
      <alignment horizontal="right" vertical="top"/>
    </xf>
    <xf numFmtId="2" fontId="5" fillId="0" borderId="15" xfId="6" applyNumberFormat="1" applyFont="1" applyBorder="1" applyAlignment="1">
      <alignment horizontal="right" vertical="center"/>
    </xf>
    <xf numFmtId="0" fontId="1" fillId="0" borderId="0" xfId="7" applyFont="1" applyAlignment="1">
      <alignment horizontal="center" vertical="center"/>
    </xf>
    <xf numFmtId="0" fontId="31" fillId="3" borderId="7" xfId="13" applyFont="1" applyFill="1" applyBorder="1" applyAlignment="1">
      <alignment horizontal="left" vertical="center" wrapText="1"/>
    </xf>
    <xf numFmtId="0" fontId="32" fillId="0" borderId="15" xfId="13" applyFont="1" applyBorder="1" applyAlignment="1">
      <alignment horizontal="center" vertical="center"/>
    </xf>
    <xf numFmtId="0" fontId="31" fillId="0" borderId="22" xfId="13" applyFont="1" applyBorder="1" applyAlignment="1">
      <alignment horizontal="left" vertical="center" wrapText="1"/>
    </xf>
    <xf numFmtId="0" fontId="31" fillId="0" borderId="7" xfId="13" applyFont="1" applyBorder="1" applyAlignment="1">
      <alignment horizontal="left" vertical="center" wrapText="1"/>
    </xf>
    <xf numFmtId="0" fontId="14" fillId="0" borderId="15" xfId="3" applyNumberFormat="1" applyFont="1" applyFill="1" applyBorder="1" applyAlignment="1">
      <alignment horizontal="left" vertical="top" wrapText="1"/>
    </xf>
    <xf numFmtId="0" fontId="12" fillId="0" borderId="3" xfId="2" applyNumberFormat="1" applyFont="1" applyBorder="1" applyAlignment="1">
      <alignment horizontal="left" vertical="top" wrapText="1"/>
    </xf>
    <xf numFmtId="0" fontId="14" fillId="3" borderId="15" xfId="3" applyNumberFormat="1" applyFont="1" applyFill="1" applyBorder="1" applyAlignment="1">
      <alignment horizontal="left" vertical="top" wrapText="1"/>
    </xf>
    <xf numFmtId="0" fontId="14" fillId="0" borderId="6" xfId="3" applyNumberFormat="1" applyFont="1" applyFill="1" applyBorder="1" applyAlignment="1">
      <alignment vertical="top" wrapText="1"/>
    </xf>
    <xf numFmtId="0" fontId="12" fillId="0" borderId="23" xfId="2" applyNumberFormat="1" applyFont="1" applyBorder="1" applyAlignment="1">
      <alignment horizontal="left" vertical="center" wrapText="1"/>
    </xf>
    <xf numFmtId="0" fontId="14" fillId="0" borderId="6" xfId="3" applyNumberFormat="1" applyFont="1" applyFill="1" applyBorder="1" applyAlignment="1">
      <alignment horizontal="left" vertical="top" wrapText="1"/>
    </xf>
    <xf numFmtId="0" fontId="14" fillId="0" borderId="27" xfId="3" applyNumberFormat="1" applyFont="1" applyFill="1" applyBorder="1" applyAlignment="1">
      <alignment horizontal="left" vertical="top" wrapText="1"/>
    </xf>
    <xf numFmtId="0" fontId="7" fillId="0" borderId="15" xfId="3" applyNumberFormat="1" applyFont="1" applyFill="1" applyBorder="1" applyAlignment="1">
      <alignment horizontal="left" vertical="center" wrapText="1"/>
    </xf>
    <xf numFmtId="0" fontId="14" fillId="3" borderId="26" xfId="3" applyNumberFormat="1" applyFont="1" applyFill="1" applyBorder="1" applyAlignment="1">
      <alignment horizontal="left" vertical="center" wrapText="1"/>
    </xf>
    <xf numFmtId="0" fontId="17" fillId="0" borderId="15" xfId="5" applyNumberFormat="1" applyFont="1" applyFill="1" applyBorder="1" applyAlignment="1">
      <alignment horizontal="left" vertical="center" wrapText="1"/>
    </xf>
    <xf numFmtId="0" fontId="9" fillId="0" borderId="15" xfId="2" applyNumberFormat="1" applyFont="1" applyBorder="1" applyAlignment="1">
      <alignment horizontal="left" vertical="center" wrapText="1"/>
    </xf>
    <xf numFmtId="0" fontId="12" fillId="0" borderId="25" xfId="2" applyNumberFormat="1" applyFont="1" applyBorder="1" applyAlignment="1">
      <alignment horizontal="left" vertical="center" wrapText="1"/>
    </xf>
    <xf numFmtId="0" fontId="14" fillId="0" borderId="6" xfId="3" applyNumberFormat="1" applyFont="1" applyBorder="1" applyAlignment="1">
      <alignment horizontal="left" vertical="top" wrapText="1"/>
    </xf>
    <xf numFmtId="0" fontId="14" fillId="0" borderId="15" xfId="3" applyNumberFormat="1" applyFont="1" applyFill="1" applyBorder="1" applyAlignment="1">
      <alignment vertical="top" wrapText="1"/>
    </xf>
    <xf numFmtId="0" fontId="18" fillId="0" borderId="15" xfId="4" applyNumberFormat="1" applyFont="1" applyFill="1" applyBorder="1" applyAlignment="1" applyProtection="1">
      <alignment horizontal="left" vertical="center" wrapText="1"/>
      <protection locked="0"/>
    </xf>
    <xf numFmtId="0" fontId="12" fillId="3" borderId="28" xfId="2" applyNumberFormat="1" applyFont="1" applyFill="1" applyBorder="1" applyAlignment="1">
      <alignment horizontal="left" vertical="top" wrapText="1"/>
    </xf>
    <xf numFmtId="0" fontId="12" fillId="0" borderId="15" xfId="2" applyNumberFormat="1" applyFont="1" applyFill="1" applyBorder="1" applyAlignment="1">
      <alignment horizontal="left" vertical="top" wrapText="1"/>
    </xf>
    <xf numFmtId="0" fontId="9" fillId="0" borderId="47" xfId="2" applyNumberFormat="1" applyFont="1" applyFill="1" applyBorder="1" applyAlignment="1">
      <alignment horizontal="left" vertical="top" wrapText="1"/>
    </xf>
    <xf numFmtId="0" fontId="12" fillId="0" borderId="17" xfId="2" applyNumberFormat="1" applyFont="1" applyBorder="1" applyAlignment="1">
      <alignment horizontal="left" vertical="top" wrapText="1"/>
    </xf>
    <xf numFmtId="0" fontId="14" fillId="0" borderId="27" xfId="3" applyNumberFormat="1" applyFont="1" applyFill="1" applyBorder="1" applyAlignment="1">
      <alignment vertical="top" wrapText="1"/>
    </xf>
    <xf numFmtId="0" fontId="12" fillId="0" borderId="10" xfId="2" applyNumberFormat="1" applyFont="1" applyBorder="1" applyAlignment="1">
      <alignment horizontal="left" vertical="top" wrapText="1"/>
    </xf>
    <xf numFmtId="0" fontId="19" fillId="0" borderId="8" xfId="2" applyNumberFormat="1" applyFont="1" applyBorder="1" applyAlignment="1">
      <alignment horizontal="left" vertical="top" wrapText="1"/>
    </xf>
    <xf numFmtId="0" fontId="12" fillId="0" borderId="17" xfId="2" applyNumberFormat="1" applyFont="1" applyFill="1" applyBorder="1" applyAlignment="1">
      <alignment horizontal="left" vertical="top" wrapText="1"/>
    </xf>
    <xf numFmtId="0" fontId="12" fillId="0" borderId="4" xfId="2" applyNumberFormat="1" applyFont="1" applyBorder="1" applyAlignment="1">
      <alignment horizontal="left" vertical="top" wrapText="1"/>
    </xf>
    <xf numFmtId="0" fontId="12" fillId="0" borderId="15" xfId="2" applyNumberFormat="1" applyFont="1" applyBorder="1" applyAlignment="1">
      <alignment horizontal="left" vertical="top" wrapText="1"/>
    </xf>
    <xf numFmtId="0" fontId="12" fillId="0" borderId="24" xfId="2" applyNumberFormat="1" applyFont="1" applyFill="1" applyBorder="1" applyAlignment="1">
      <alignment vertical="top" wrapText="1"/>
    </xf>
    <xf numFmtId="0" fontId="12" fillId="0" borderId="15" xfId="2" applyNumberFormat="1" applyFont="1" applyBorder="1" applyAlignment="1">
      <alignment vertical="center" wrapText="1"/>
    </xf>
    <xf numFmtId="0" fontId="12" fillId="0" borderId="15" xfId="2" applyNumberFormat="1" applyFont="1" applyBorder="1" applyAlignment="1">
      <alignment vertical="top" wrapText="1"/>
    </xf>
    <xf numFmtId="0" fontId="9" fillId="0" borderId="13" xfId="2" applyNumberFormat="1" applyFont="1" applyBorder="1" applyAlignment="1">
      <alignment horizontal="left" vertical="center" wrapText="1"/>
    </xf>
    <xf numFmtId="0" fontId="17" fillId="0" borderId="15" xfId="2" applyNumberFormat="1" applyFont="1" applyFill="1" applyBorder="1" applyAlignment="1">
      <alignment vertical="top" wrapText="1"/>
    </xf>
    <xf numFmtId="0" fontId="14" fillId="0" borderId="15" xfId="3" applyNumberFormat="1" applyFont="1" applyBorder="1" applyAlignment="1">
      <alignment horizontal="left" vertical="center" wrapText="1"/>
    </xf>
    <xf numFmtId="0" fontId="14" fillId="3" borderId="32" xfId="3" applyNumberFormat="1" applyFont="1" applyFill="1" applyBorder="1" applyAlignment="1">
      <alignment horizontal="left" vertical="top" wrapText="1"/>
    </xf>
    <xf numFmtId="0" fontId="14" fillId="3" borderId="6" xfId="3" applyNumberFormat="1" applyFont="1" applyFill="1" applyBorder="1" applyAlignment="1">
      <alignment horizontal="left" vertical="top" wrapText="1"/>
    </xf>
    <xf numFmtId="0" fontId="17" fillId="0" borderId="15" xfId="2" applyNumberFormat="1" applyFont="1" applyFill="1" applyBorder="1" applyAlignment="1">
      <alignment horizontal="left" vertical="top" wrapText="1"/>
    </xf>
    <xf numFmtId="0" fontId="12" fillId="3" borderId="26" xfId="2" applyNumberFormat="1" applyFont="1" applyFill="1" applyBorder="1" applyAlignment="1">
      <alignment horizontal="left" vertical="center" wrapText="1"/>
    </xf>
    <xf numFmtId="0" fontId="14" fillId="3" borderId="15" xfId="3" applyNumberFormat="1" applyFont="1" applyFill="1" applyBorder="1" applyAlignment="1">
      <alignment vertical="top" wrapText="1"/>
    </xf>
    <xf numFmtId="0" fontId="14" fillId="0" borderId="15" xfId="2" applyNumberFormat="1" applyFont="1" applyFill="1" applyBorder="1" applyAlignment="1">
      <alignment vertical="top" wrapText="1"/>
    </xf>
    <xf numFmtId="0" fontId="15" fillId="0" borderId="15" xfId="3" applyNumberFormat="1" applyFont="1" applyFill="1" applyBorder="1" applyAlignment="1">
      <alignment horizontal="left" vertical="center" wrapText="1"/>
    </xf>
    <xf numFmtId="0" fontId="12" fillId="0" borderId="15" xfId="2" applyNumberFormat="1" applyFont="1" applyFill="1" applyBorder="1" applyAlignment="1">
      <alignment horizontal="left" vertical="center" wrapText="1"/>
    </xf>
    <xf numFmtId="0" fontId="14" fillId="0" borderId="6" xfId="2" applyNumberFormat="1" applyFont="1" applyBorder="1" applyAlignment="1">
      <alignment horizontal="left" vertical="top" wrapText="1"/>
    </xf>
    <xf numFmtId="0" fontId="12" fillId="0" borderId="10" xfId="2" applyNumberFormat="1" applyFont="1" applyBorder="1" applyAlignment="1">
      <alignment horizontal="left" vertical="center" wrapText="1"/>
    </xf>
    <xf numFmtId="0" fontId="14" fillId="0" borderId="27" xfId="4" applyNumberFormat="1" applyFont="1" applyFill="1" applyBorder="1" applyAlignment="1" applyProtection="1">
      <alignment horizontal="left" vertical="center" wrapText="1"/>
      <protection locked="0"/>
    </xf>
    <xf numFmtId="0" fontId="9" fillId="0" borderId="8" xfId="2" applyNumberFormat="1" applyFont="1" applyBorder="1" applyAlignment="1">
      <alignment horizontal="left" vertical="center" wrapText="1"/>
    </xf>
    <xf numFmtId="0" fontId="17" fillId="0" borderId="15" xfId="5" applyNumberFormat="1" applyFont="1" applyBorder="1" applyAlignment="1">
      <alignment vertical="center" wrapText="1"/>
    </xf>
    <xf numFmtId="0" fontId="14" fillId="2" borderId="15" xfId="4" applyNumberFormat="1" applyFont="1" applyFill="1" applyBorder="1" applyAlignment="1" applyProtection="1">
      <alignment horizontal="left" vertical="center" wrapText="1"/>
      <protection locked="0"/>
    </xf>
    <xf numFmtId="0" fontId="12" fillId="0" borderId="17" xfId="2" applyNumberFormat="1" applyFont="1" applyBorder="1" applyAlignment="1">
      <alignment vertical="center" wrapText="1"/>
    </xf>
    <xf numFmtId="0" fontId="14" fillId="0" borderId="27" xfId="2" applyNumberFormat="1" applyFont="1" applyFill="1" applyBorder="1" applyAlignment="1">
      <alignment horizontal="left" vertical="top" wrapText="1"/>
    </xf>
    <xf numFmtId="0" fontId="9" fillId="0" borderId="15" xfId="2" applyNumberFormat="1" applyFont="1" applyBorder="1" applyAlignment="1">
      <alignment vertical="top" wrapText="1"/>
    </xf>
    <xf numFmtId="0" fontId="14" fillId="0" borderId="8" xfId="3" applyNumberFormat="1" applyFont="1" applyBorder="1" applyAlignment="1">
      <alignment horizontal="left" vertical="top" wrapText="1"/>
    </xf>
    <xf numFmtId="0" fontId="12" fillId="0" borderId="26" xfId="2" applyNumberFormat="1" applyFont="1" applyBorder="1" applyAlignment="1">
      <alignment horizontal="left" vertical="top" wrapText="1"/>
    </xf>
    <xf numFmtId="0" fontId="17" fillId="0" borderId="15" xfId="3" applyNumberFormat="1" applyFont="1" applyBorder="1" applyAlignment="1">
      <alignment horizontal="left" vertical="top" wrapText="1"/>
    </xf>
    <xf numFmtId="0" fontId="19" fillId="0" borderId="26" xfId="2" applyNumberFormat="1" applyFont="1" applyBorder="1" applyAlignment="1">
      <alignment horizontal="left" vertical="top" wrapText="1"/>
    </xf>
    <xf numFmtId="0" fontId="14" fillId="0" borderId="15" xfId="4" applyNumberFormat="1" applyFont="1" applyFill="1" applyBorder="1" applyAlignment="1" applyProtection="1">
      <alignment vertical="center" wrapText="1"/>
      <protection locked="0"/>
    </xf>
    <xf numFmtId="166" fontId="11" fillId="0" borderId="15" xfId="2" applyNumberFormat="1" applyFont="1" applyBorder="1" applyAlignment="1">
      <alignment horizontal="center" vertical="center"/>
    </xf>
    <xf numFmtId="0" fontId="14" fillId="0" borderId="6" xfId="3" applyNumberFormat="1" applyFont="1" applyFill="1" applyBorder="1" applyAlignment="1">
      <alignment horizontal="left" vertical="center" wrapText="1"/>
    </xf>
    <xf numFmtId="43" fontId="2" fillId="0" borderId="26" xfId="2" applyFont="1" applyBorder="1" applyAlignment="1">
      <alignment horizontal="center" vertical="top"/>
    </xf>
    <xf numFmtId="168" fontId="11" fillId="0" borderId="0" xfId="2" applyNumberFormat="1" applyFont="1" applyBorder="1" applyAlignment="1">
      <alignment horizontal="center" vertical="center"/>
    </xf>
    <xf numFmtId="0" fontId="12" fillId="0" borderId="24" xfId="2" applyNumberFormat="1" applyFont="1" applyBorder="1" applyAlignment="1">
      <alignment horizontal="left" vertical="center" wrapText="1"/>
    </xf>
    <xf numFmtId="4" fontId="12" fillId="0" borderId="18" xfId="2" applyNumberFormat="1" applyFont="1" applyBorder="1" applyAlignment="1">
      <alignment horizontal="right" vertical="center"/>
    </xf>
    <xf numFmtId="4" fontId="15" fillId="0" borderId="12" xfId="2" applyNumberFormat="1" applyFont="1" applyBorder="1" applyAlignment="1">
      <alignment horizontal="right" vertical="center"/>
    </xf>
    <xf numFmtId="4" fontId="9" fillId="0" borderId="26" xfId="2" applyNumberFormat="1" applyFont="1" applyBorder="1" applyAlignment="1">
      <alignment horizontal="right" vertical="center"/>
    </xf>
    <xf numFmtId="0" fontId="18" fillId="0" borderId="15" xfId="0" applyFont="1" applyBorder="1" applyAlignment="1">
      <alignment horizontal="justify" vertical="top"/>
    </xf>
    <xf numFmtId="4" fontId="46" fillId="0" borderId="15" xfId="2" applyNumberFormat="1" applyFont="1" applyBorder="1" applyAlignment="1">
      <alignment horizontal="right" vertical="top"/>
    </xf>
    <xf numFmtId="0" fontId="1" fillId="0" borderId="0" xfId="1" applyAlignment="1">
      <alignment horizontal="center"/>
    </xf>
    <xf numFmtId="0" fontId="1" fillId="0" borderId="0" xfId="1" applyAlignment="1">
      <alignment horizontal="left" vertical="center"/>
    </xf>
    <xf numFmtId="0" fontId="19" fillId="0" borderId="26" xfId="2" applyNumberFormat="1" applyFont="1" applyFill="1" applyBorder="1" applyAlignment="1">
      <alignment horizontal="left" vertical="center" wrapText="1"/>
    </xf>
    <xf numFmtId="4" fontId="12" fillId="0" borderId="6" xfId="2" applyNumberFormat="1" applyFont="1" applyBorder="1" applyAlignment="1">
      <alignment horizontal="right" vertical="center"/>
    </xf>
    <xf numFmtId="4" fontId="12" fillId="0" borderId="26" xfId="2" applyNumberFormat="1" applyFont="1" applyBorder="1" applyAlignment="1">
      <alignment horizontal="right" vertical="center"/>
    </xf>
    <xf numFmtId="4" fontId="19" fillId="0" borderId="31" xfId="2" applyNumberFormat="1" applyFont="1" applyBorder="1" applyAlignment="1">
      <alignment horizontal="right" vertical="center"/>
    </xf>
    <xf numFmtId="0" fontId="19" fillId="0" borderId="26" xfId="2" applyNumberFormat="1" applyFont="1" applyBorder="1" applyAlignment="1">
      <alignment horizontal="left" vertical="center" wrapText="1"/>
    </xf>
    <xf numFmtId="0" fontId="17" fillId="0" borderId="15" xfId="4" applyNumberFormat="1" applyFont="1" applyFill="1" applyBorder="1" applyAlignment="1" applyProtection="1">
      <alignment horizontal="left" vertical="top" wrapText="1"/>
      <protection locked="0"/>
    </xf>
    <xf numFmtId="43" fontId="17" fillId="0" borderId="22" xfId="2" applyFont="1" applyBorder="1" applyAlignment="1">
      <alignment vertical="center"/>
    </xf>
    <xf numFmtId="43" fontId="17" fillId="0" borderId="7" xfId="2" applyFont="1" applyBorder="1" applyAlignment="1">
      <alignment vertical="center"/>
    </xf>
    <xf numFmtId="43" fontId="17" fillId="0" borderId="6" xfId="2" applyFont="1" applyBorder="1" applyAlignment="1">
      <alignment horizontal="center" vertical="center" wrapText="1"/>
    </xf>
    <xf numFmtId="4" fontId="12" fillId="0" borderId="15" xfId="2" applyNumberFormat="1" applyFont="1" applyBorder="1" applyAlignment="1">
      <alignment horizontal="center" vertical="center"/>
    </xf>
    <xf numFmtId="168" fontId="21" fillId="0" borderId="51" xfId="6" applyNumberFormat="1" applyFont="1" applyBorder="1" applyAlignment="1">
      <alignment horizontal="center" vertical="top"/>
    </xf>
    <xf numFmtId="43" fontId="14" fillId="0" borderId="12" xfId="6" applyFont="1" applyFill="1" applyBorder="1" applyAlignment="1">
      <alignment horizontal="left" vertical="top" wrapText="1"/>
    </xf>
    <xf numFmtId="0" fontId="14" fillId="0" borderId="15" xfId="1" applyNumberFormat="1" applyFont="1" applyFill="1" applyBorder="1" applyAlignment="1">
      <alignment vertical="top" wrapText="1"/>
    </xf>
    <xf numFmtId="43" fontId="2" fillId="0" borderId="15" xfId="2" applyFont="1" applyBorder="1" applyAlignment="1">
      <alignment horizontal="center" vertical="top"/>
    </xf>
    <xf numFmtId="0" fontId="12" fillId="0" borderId="15" xfId="2" applyNumberFormat="1" applyFont="1" applyBorder="1" applyAlignment="1">
      <alignment horizontal="center" vertical="center" wrapText="1"/>
    </xf>
    <xf numFmtId="43" fontId="4" fillId="0" borderId="0" xfId="11" applyNumberFormat="1" applyFont="1" applyFill="1" applyBorder="1" applyAlignment="1" applyProtection="1">
      <alignment horizontal="center" wrapText="1"/>
    </xf>
    <xf numFmtId="0" fontId="31" fillId="3" borderId="7" xfId="13" applyFont="1" applyFill="1" applyBorder="1" applyAlignment="1">
      <alignment horizontal="left" vertical="center" wrapText="1"/>
    </xf>
    <xf numFmtId="0" fontId="31" fillId="0" borderId="22" xfId="13" applyFont="1" applyBorder="1" applyAlignment="1">
      <alignment horizontal="left" vertical="center" wrapText="1"/>
    </xf>
    <xf numFmtId="0" fontId="31" fillId="0" borderId="7" xfId="13" applyFont="1" applyBorder="1" applyAlignment="1">
      <alignment horizontal="left" vertical="center" wrapText="1"/>
    </xf>
    <xf numFmtId="0" fontId="31" fillId="3" borderId="26" xfId="13" applyFont="1" applyFill="1" applyBorder="1" applyAlignment="1">
      <alignment vertical="top" wrapText="1"/>
    </xf>
    <xf numFmtId="0" fontId="31" fillId="3" borderId="26" xfId="13" applyFont="1" applyFill="1" applyBorder="1" applyAlignment="1">
      <alignment horizontal="center" vertical="center"/>
    </xf>
    <xf numFmtId="43" fontId="31" fillId="3" borderId="26" xfId="27" applyFont="1" applyFill="1" applyBorder="1" applyAlignment="1">
      <alignment horizontal="center" vertical="center"/>
    </xf>
    <xf numFmtId="3" fontId="31" fillId="0" borderId="15" xfId="27" applyNumberFormat="1" applyFont="1" applyBorder="1" applyAlignment="1">
      <alignment horizontal="center" vertical="center"/>
    </xf>
    <xf numFmtId="1" fontId="31" fillId="0" borderId="15" xfId="27" applyNumberFormat="1" applyFont="1" applyBorder="1" applyAlignment="1">
      <alignment horizontal="center" vertical="center"/>
    </xf>
    <xf numFmtId="43" fontId="31" fillId="3" borderId="15" xfId="27" applyFont="1" applyFill="1" applyBorder="1" applyAlignment="1">
      <alignment horizontal="left" vertical="center"/>
    </xf>
    <xf numFmtId="43" fontId="31" fillId="3" borderId="26" xfId="14" applyFont="1" applyFill="1" applyBorder="1" applyAlignment="1">
      <alignment vertical="center" wrapText="1"/>
    </xf>
    <xf numFmtId="49" fontId="31" fillId="0" borderId="15" xfId="27" applyNumberFormat="1" applyFont="1" applyBorder="1" applyAlignment="1">
      <alignment vertical="center"/>
    </xf>
    <xf numFmtId="43" fontId="31" fillId="0" borderId="7" xfId="27" applyFont="1" applyBorder="1" applyAlignment="1">
      <alignment vertical="center"/>
    </xf>
    <xf numFmtId="0" fontId="31" fillId="0" borderId="7" xfId="13" applyFont="1" applyBorder="1" applyAlignment="1">
      <alignment vertical="top" wrapText="1"/>
    </xf>
    <xf numFmtId="43" fontId="32" fillId="3" borderId="15" xfId="27" applyFont="1" applyFill="1" applyBorder="1" applyAlignment="1">
      <alignment horizontal="left" vertical="center"/>
    </xf>
    <xf numFmtId="0" fontId="31" fillId="0" borderId="6" xfId="13" applyFont="1" applyBorder="1" applyAlignment="1">
      <alignment vertical="center"/>
    </xf>
    <xf numFmtId="0" fontId="31" fillId="0" borderId="22" xfId="13" applyFont="1" applyBorder="1" applyAlignment="1">
      <alignment vertical="center"/>
    </xf>
    <xf numFmtId="0" fontId="31" fillId="0" borderId="22" xfId="13" applyFont="1" applyBorder="1" applyAlignment="1">
      <alignment horizontal="center" vertical="center"/>
    </xf>
    <xf numFmtId="0" fontId="31" fillId="0" borderId="7" xfId="13" applyFont="1" applyBorder="1" applyAlignment="1">
      <alignment vertical="center"/>
    </xf>
    <xf numFmtId="0" fontId="31" fillId="0" borderId="7" xfId="13" applyFont="1" applyBorder="1" applyAlignment="1">
      <alignment horizontal="center" vertical="center"/>
    </xf>
    <xf numFmtId="0" fontId="31" fillId="0" borderId="7" xfId="13" applyFont="1" applyBorder="1" applyAlignment="1">
      <alignment vertical="center" wrapText="1"/>
    </xf>
    <xf numFmtId="43" fontId="31" fillId="3" borderId="15" xfId="27" applyFont="1" applyFill="1" applyBorder="1" applyAlignment="1">
      <alignment horizontal="center" vertical="center"/>
    </xf>
    <xf numFmtId="0" fontId="31" fillId="3" borderId="15" xfId="13" applyFont="1" applyFill="1" applyBorder="1" applyAlignment="1">
      <alignment vertical="center" wrapText="1"/>
    </xf>
    <xf numFmtId="43" fontId="32" fillId="3" borderId="15" xfId="27" applyFont="1" applyFill="1" applyBorder="1" applyAlignment="1">
      <alignment horizontal="center" vertical="center"/>
    </xf>
    <xf numFmtId="49" fontId="31" fillId="0" borderId="7" xfId="14" applyNumberFormat="1" applyFont="1" applyBorder="1" applyAlignment="1">
      <alignment horizontal="center" vertical="center"/>
    </xf>
    <xf numFmtId="43" fontId="31" fillId="3" borderId="7" xfId="14" applyFont="1" applyFill="1" applyBorder="1" applyAlignment="1">
      <alignment horizontal="left" vertical="center"/>
    </xf>
    <xf numFmtId="43" fontId="31" fillId="3" borderId="50" xfId="13" applyNumberFormat="1" applyFont="1" applyFill="1" applyBorder="1" applyAlignment="1">
      <alignment horizontal="center" vertical="center"/>
    </xf>
    <xf numFmtId="49" fontId="31" fillId="0" borderId="15" xfId="27" applyNumberFormat="1" applyFont="1" applyBorder="1" applyAlignment="1">
      <alignment horizontal="center" vertical="center"/>
    </xf>
    <xf numFmtId="43" fontId="31" fillId="3" borderId="6" xfId="27" applyFont="1" applyFill="1" applyBorder="1" applyAlignment="1">
      <alignment horizontal="left" vertical="center"/>
    </xf>
    <xf numFmtId="43" fontId="32" fillId="3" borderId="22" xfId="14" applyFont="1" applyFill="1" applyBorder="1" applyAlignment="1">
      <alignment horizontal="left" vertical="center"/>
    </xf>
    <xf numFmtId="0" fontId="4" fillId="0" borderId="22" xfId="13" applyFont="1" applyBorder="1" applyAlignment="1">
      <alignment horizontal="left" vertical="center" wrapText="1"/>
    </xf>
    <xf numFmtId="0" fontId="31" fillId="3" borderId="15" xfId="13" applyFont="1" applyFill="1" applyBorder="1" applyAlignment="1">
      <alignment vertical="center"/>
    </xf>
    <xf numFmtId="0" fontId="31" fillId="3" borderId="15" xfId="13" applyFont="1" applyFill="1" applyBorder="1" applyAlignment="1">
      <alignment horizontal="center" vertical="center"/>
    </xf>
    <xf numFmtId="43" fontId="31" fillId="3" borderId="7" xfId="27" applyFont="1" applyFill="1" applyBorder="1" applyAlignment="1">
      <alignment vertical="center"/>
    </xf>
    <xf numFmtId="43" fontId="31" fillId="3" borderId="15" xfId="27" applyFont="1" applyFill="1" applyBorder="1" applyAlignment="1">
      <alignment horizontal="left" vertical="center" wrapText="1"/>
    </xf>
    <xf numFmtId="0" fontId="31" fillId="0" borderId="44" xfId="13" applyFont="1" applyBorder="1" applyAlignment="1">
      <alignment vertical="center" wrapText="1"/>
    </xf>
    <xf numFmtId="43" fontId="31" fillId="0" borderId="15" xfId="27" applyFont="1" applyBorder="1" applyAlignment="1">
      <alignment horizontal="left" vertical="center"/>
    </xf>
    <xf numFmtId="43" fontId="31" fillId="0" borderId="44" xfId="27" applyFont="1" applyBorder="1" applyAlignment="1">
      <alignment horizontal="left" vertical="center"/>
    </xf>
    <xf numFmtId="43" fontId="31" fillId="0" borderId="7" xfId="27" applyFont="1" applyBorder="1" applyAlignment="1">
      <alignment horizontal="left" vertical="center"/>
    </xf>
    <xf numFmtId="43" fontId="31" fillId="0" borderId="15" xfId="27" applyFont="1" applyBorder="1" applyAlignment="1">
      <alignment vertical="center"/>
    </xf>
    <xf numFmtId="0" fontId="4" fillId="0" borderId="15" xfId="13" applyFont="1" applyBorder="1" applyAlignment="1">
      <alignment horizontal="center" vertical="center"/>
    </xf>
    <xf numFmtId="43" fontId="31" fillId="0" borderId="50" xfId="14" applyFont="1" applyBorder="1" applyAlignment="1">
      <alignment horizontal="left" vertical="center"/>
    </xf>
    <xf numFmtId="43" fontId="31" fillId="3" borderId="15" xfId="13" applyNumberFormat="1" applyFont="1" applyFill="1" applyBorder="1" applyAlignment="1">
      <alignment horizontal="center" vertical="center"/>
    </xf>
    <xf numFmtId="0" fontId="32" fillId="0" borderId="0" xfId="13" applyFont="1" applyBorder="1" applyAlignment="1">
      <alignment vertical="center"/>
    </xf>
    <xf numFmtId="0" fontId="32" fillId="0" borderId="15" xfId="13" applyFont="1" applyBorder="1" applyAlignment="1">
      <alignment vertical="center"/>
    </xf>
    <xf numFmtId="43" fontId="32" fillId="3" borderId="15" xfId="13" applyNumberFormat="1" applyFont="1" applyFill="1" applyBorder="1" applyAlignment="1">
      <alignment vertical="center"/>
    </xf>
    <xf numFmtId="0" fontId="31" fillId="0" borderId="0" xfId="13" applyFont="1" applyBorder="1" applyAlignment="1">
      <alignment vertical="center"/>
    </xf>
    <xf numFmtId="43" fontId="31" fillId="3" borderId="15" xfId="13" applyNumberFormat="1" applyFont="1" applyFill="1" applyBorder="1" applyAlignment="1">
      <alignment vertical="center"/>
    </xf>
    <xf numFmtId="0" fontId="31" fillId="0" borderId="15" xfId="13" applyFont="1" applyBorder="1" applyAlignment="1">
      <alignment vertical="center" wrapText="1"/>
    </xf>
    <xf numFmtId="0" fontId="32" fillId="0" borderId="15" xfId="13" applyFont="1" applyBorder="1" applyAlignment="1">
      <alignment vertical="center" wrapText="1"/>
    </xf>
    <xf numFmtId="2" fontId="31" fillId="0" borderId="0" xfId="13" applyNumberFormat="1" applyFont="1" applyAlignment="1">
      <alignment horizontal="center"/>
    </xf>
    <xf numFmtId="2" fontId="30" fillId="0" borderId="0" xfId="13" applyNumberFormat="1" applyAlignment="1">
      <alignment horizontal="center"/>
    </xf>
    <xf numFmtId="0" fontId="13" fillId="0" borderId="0" xfId="8" applyAlignment="1">
      <alignment vertical="center"/>
    </xf>
    <xf numFmtId="164" fontId="47" fillId="0" borderId="0" xfId="1" applyNumberFormat="1" applyFont="1" applyAlignment="1">
      <alignment horizontal="right"/>
    </xf>
    <xf numFmtId="0" fontId="50" fillId="0" borderId="15" xfId="2" applyNumberFormat="1" applyFont="1" applyFill="1" applyBorder="1" applyAlignment="1">
      <alignment horizontal="center" vertical="center"/>
    </xf>
    <xf numFmtId="0" fontId="50" fillId="0" borderId="48" xfId="2" applyNumberFormat="1" applyFont="1" applyFill="1" applyBorder="1" applyAlignment="1">
      <alignment horizontal="center" vertical="center"/>
    </xf>
    <xf numFmtId="49" fontId="39" fillId="0" borderId="15" xfId="8" applyNumberFormat="1" applyFont="1" applyBorder="1" applyAlignment="1">
      <alignment horizontal="center" vertical="center"/>
    </xf>
    <xf numFmtId="4" fontId="39" fillId="0" borderId="15" xfId="8" applyNumberFormat="1" applyFont="1" applyBorder="1" applyAlignment="1">
      <alignment vertical="center"/>
    </xf>
    <xf numFmtId="0" fontId="17" fillId="0" borderId="0" xfId="8" applyFont="1" applyAlignment="1">
      <alignment vertical="center"/>
    </xf>
    <xf numFmtId="0" fontId="17" fillId="0" borderId="15" xfId="8" applyFont="1" applyBorder="1" applyAlignment="1">
      <alignment horizontal="center" vertical="center"/>
    </xf>
    <xf numFmtId="4" fontId="17" fillId="0" borderId="15" xfId="8" applyNumberFormat="1" applyFont="1" applyBorder="1" applyAlignment="1">
      <alignment vertical="center"/>
    </xf>
    <xf numFmtId="4" fontId="17" fillId="0" borderId="6" xfId="8" applyNumberFormat="1" applyFont="1" applyBorder="1" applyAlignment="1">
      <alignment vertical="center"/>
    </xf>
    <xf numFmtId="0" fontId="17" fillId="0" borderId="0" xfId="8" applyFont="1" applyBorder="1" applyAlignment="1">
      <alignment horizontal="center" vertical="center"/>
    </xf>
    <xf numFmtId="0" fontId="39" fillId="0" borderId="15" xfId="8" applyFont="1" applyBorder="1" applyAlignment="1">
      <alignment horizontal="center" vertical="center"/>
    </xf>
    <xf numFmtId="0" fontId="17" fillId="0" borderId="0" xfId="8" applyFont="1" applyBorder="1" applyAlignment="1">
      <alignment vertical="center"/>
    </xf>
    <xf numFmtId="0" fontId="22" fillId="0" borderId="15" xfId="8" applyFont="1" applyBorder="1" applyAlignment="1">
      <alignment vertical="center"/>
    </xf>
    <xf numFmtId="0" fontId="22" fillId="0" borderId="15" xfId="8" applyFont="1" applyBorder="1" applyAlignment="1">
      <alignment horizontal="center" vertical="center"/>
    </xf>
    <xf numFmtId="0" fontId="18" fillId="0" borderId="15" xfId="0" applyFont="1" applyBorder="1" applyAlignment="1">
      <alignment horizontal="justify" vertical="center"/>
    </xf>
    <xf numFmtId="4" fontId="17" fillId="0" borderId="31" xfId="8" applyNumberFormat="1" applyFont="1" applyBorder="1" applyAlignment="1">
      <alignment vertical="center"/>
    </xf>
    <xf numFmtId="0" fontId="22" fillId="0" borderId="0" xfId="8" applyFont="1" applyAlignment="1">
      <alignment vertical="center"/>
    </xf>
    <xf numFmtId="0" fontId="17" fillId="0" borderId="26" xfId="8" applyFont="1" applyBorder="1" applyAlignment="1">
      <alignment horizontal="center" vertical="center"/>
    </xf>
    <xf numFmtId="0" fontId="17" fillId="0" borderId="15" xfId="8" applyFont="1" applyBorder="1" applyAlignment="1">
      <alignment horizontal="left" vertical="center" wrapText="1"/>
    </xf>
    <xf numFmtId="4" fontId="17" fillId="0" borderId="0" xfId="8" applyNumberFormat="1" applyFont="1" applyBorder="1" applyAlignment="1">
      <alignment vertical="center"/>
    </xf>
    <xf numFmtId="187" fontId="17" fillId="0" borderId="0" xfId="8" applyNumberFormat="1" applyFont="1" applyBorder="1" applyAlignment="1">
      <alignment vertical="center"/>
    </xf>
    <xf numFmtId="49" fontId="17" fillId="0" borderId="0" xfId="8" applyNumberFormat="1" applyFont="1" applyBorder="1" applyAlignment="1">
      <alignment vertical="center" wrapText="1"/>
    </xf>
    <xf numFmtId="4" fontId="17" fillId="0" borderId="0" xfId="8" applyNumberFormat="1" applyFont="1" applyBorder="1" applyAlignment="1">
      <alignment horizontal="right" vertical="center"/>
    </xf>
    <xf numFmtId="0" fontId="17" fillId="0" borderId="15" xfId="8" applyFont="1" applyBorder="1" applyAlignment="1">
      <alignment horizontal="center" vertical="center" wrapText="1"/>
    </xf>
    <xf numFmtId="0" fontId="39" fillId="0" borderId="0" xfId="8" applyFont="1" applyAlignment="1">
      <alignment vertical="center"/>
    </xf>
    <xf numFmtId="4" fontId="14" fillId="0" borderId="22" xfId="2" applyNumberFormat="1" applyFont="1" applyBorder="1" applyAlignment="1">
      <alignment horizontal="right" vertical="top"/>
    </xf>
    <xf numFmtId="0" fontId="32" fillId="0" borderId="0" xfId="13" applyFont="1" applyBorder="1" applyAlignment="1">
      <alignment horizontal="center"/>
    </xf>
    <xf numFmtId="0" fontId="32" fillId="0" borderId="0" xfId="13" applyFont="1" applyBorder="1" applyAlignment="1">
      <alignment horizontal="center" vertical="center"/>
    </xf>
    <xf numFmtId="43" fontId="2" fillId="0" borderId="21" xfId="2" applyFont="1" applyBorder="1" applyAlignment="1">
      <alignment horizontal="center" vertical="center"/>
    </xf>
    <xf numFmtId="2" fontId="7" fillId="0" borderId="15" xfId="2" applyNumberFormat="1" applyFont="1" applyBorder="1" applyAlignment="1">
      <alignment horizontal="right" vertical="center"/>
    </xf>
    <xf numFmtId="0" fontId="17" fillId="0" borderId="15" xfId="2" applyNumberFormat="1" applyFont="1" applyBorder="1" applyAlignment="1">
      <alignment horizontal="left" vertical="top" wrapText="1"/>
    </xf>
    <xf numFmtId="43" fontId="7" fillId="0" borderId="15" xfId="25" applyFont="1" applyBorder="1" applyAlignment="1">
      <alignment vertical="center" wrapText="1"/>
    </xf>
    <xf numFmtId="0" fontId="17" fillId="0" borderId="15" xfId="0" applyFont="1" applyBorder="1" applyAlignment="1">
      <alignment horizontal="justify" vertical="center"/>
    </xf>
    <xf numFmtId="0" fontId="39" fillId="0" borderId="15" xfId="8" applyFont="1" applyBorder="1" applyAlignment="1">
      <alignment horizontal="center" vertical="center"/>
    </xf>
    <xf numFmtId="2" fontId="10" fillId="0" borderId="17" xfId="2" applyNumberFormat="1" applyFont="1" applyBorder="1" applyAlignment="1">
      <alignment horizontal="right" vertical="center"/>
    </xf>
    <xf numFmtId="0" fontId="13" fillId="0" borderId="0" xfId="28"/>
    <xf numFmtId="4" fontId="15" fillId="0" borderId="26" xfId="2" applyNumberFormat="1" applyFont="1" applyBorder="1" applyAlignment="1">
      <alignment horizontal="right" vertical="center"/>
    </xf>
    <xf numFmtId="4" fontId="17" fillId="0" borderId="26" xfId="1" applyNumberFormat="1" applyFont="1" applyBorder="1" applyAlignment="1">
      <alignment horizontal="right" vertical="center"/>
    </xf>
    <xf numFmtId="4" fontId="12" fillId="0" borderId="37" xfId="2" applyNumberFormat="1" applyFont="1" applyBorder="1" applyAlignment="1">
      <alignment horizontal="right" vertical="top"/>
    </xf>
    <xf numFmtId="4" fontId="19" fillId="0" borderId="37" xfId="2" applyNumberFormat="1" applyFont="1" applyBorder="1" applyAlignment="1">
      <alignment horizontal="right" vertical="top"/>
    </xf>
    <xf numFmtId="4" fontId="19" fillId="0" borderId="47" xfId="2" applyNumberFormat="1" applyFont="1" applyBorder="1" applyAlignment="1">
      <alignment horizontal="right" vertical="top"/>
    </xf>
    <xf numFmtId="4" fontId="12" fillId="0" borderId="7" xfId="2" applyNumberFormat="1" applyFont="1" applyBorder="1" applyAlignment="1">
      <alignment horizontal="right" vertical="top"/>
    </xf>
    <xf numFmtId="4" fontId="12" fillId="0" borderId="31" xfId="2" applyNumberFormat="1" applyFont="1" applyBorder="1" applyAlignment="1">
      <alignment horizontal="right" vertical="center"/>
    </xf>
    <xf numFmtId="4" fontId="12" fillId="3" borderId="17" xfId="2" applyNumberFormat="1" applyFont="1" applyFill="1" applyBorder="1" applyAlignment="1">
      <alignment horizontal="right" vertical="top"/>
    </xf>
    <xf numFmtId="43" fontId="14" fillId="0" borderId="4" xfId="2" applyFont="1" applyBorder="1" applyAlignment="1">
      <alignment horizontal="left" vertical="center" wrapText="1"/>
    </xf>
    <xf numFmtId="167" fontId="11" fillId="0" borderId="37" xfId="2" applyNumberFormat="1" applyFont="1" applyBorder="1" applyAlignment="1">
      <alignment horizontal="center" vertical="top"/>
    </xf>
    <xf numFmtId="0" fontId="14" fillId="0" borderId="27" xfId="3" applyNumberFormat="1" applyFont="1" applyBorder="1" applyAlignment="1">
      <alignment horizontal="left" vertical="top" wrapText="1"/>
    </xf>
    <xf numFmtId="4" fontId="15" fillId="0" borderId="43" xfId="2" applyNumberFormat="1" applyFont="1" applyBorder="1" applyAlignment="1">
      <alignment horizontal="right" vertical="top"/>
    </xf>
    <xf numFmtId="43" fontId="14" fillId="0" borderId="6" xfId="6" applyFont="1" applyBorder="1" applyAlignment="1">
      <alignment horizontal="left" vertical="center" wrapText="1"/>
    </xf>
    <xf numFmtId="43" fontId="31" fillId="3" borderId="26" xfId="14" applyFont="1" applyFill="1" applyBorder="1" applyAlignment="1">
      <alignment horizontal="left" vertical="center"/>
    </xf>
    <xf numFmtId="43" fontId="31" fillId="0" borderId="26" xfId="33" applyFont="1" applyBorder="1" applyAlignment="1">
      <alignment vertical="center"/>
    </xf>
    <xf numFmtId="4" fontId="17" fillId="3" borderId="15" xfId="8" applyNumberFormat="1" applyFont="1" applyFill="1" applyBorder="1" applyAlignment="1">
      <alignment vertical="center"/>
    </xf>
    <xf numFmtId="43" fontId="31" fillId="3" borderId="26" xfId="33" applyFont="1" applyFill="1" applyBorder="1" applyAlignment="1">
      <alignment horizontal="center" vertical="center"/>
    </xf>
    <xf numFmtId="43" fontId="14" fillId="0" borderId="4" xfId="6" applyFont="1" applyBorder="1" applyAlignment="1">
      <alignment horizontal="left" vertical="center" wrapText="1"/>
    </xf>
    <xf numFmtId="43" fontId="24" fillId="0" borderId="26" xfId="6" applyFont="1" applyBorder="1" applyAlignment="1">
      <alignment horizontal="center" vertical="top" wrapText="1"/>
    </xf>
    <xf numFmtId="4" fontId="24" fillId="0" borderId="26" xfId="6" applyNumberFormat="1" applyFont="1" applyBorder="1" applyAlignment="1">
      <alignment horizontal="center" vertical="top"/>
    </xf>
    <xf numFmtId="2" fontId="24" fillId="0" borderId="26" xfId="6" applyNumberFormat="1" applyFont="1" applyBorder="1" applyAlignment="1">
      <alignment horizontal="center" vertical="top"/>
    </xf>
    <xf numFmtId="0" fontId="4" fillId="0" borderId="15" xfId="6" applyNumberFormat="1" applyFont="1" applyBorder="1" applyAlignment="1">
      <alignment horizontal="center"/>
    </xf>
    <xf numFmtId="4" fontId="14" fillId="0" borderId="15" xfId="22" applyNumberFormat="1" applyFont="1" applyBorder="1" applyAlignment="1">
      <alignment horizontal="center" vertical="top"/>
    </xf>
    <xf numFmtId="0" fontId="1" fillId="0" borderId="0" xfId="23" applyFont="1" applyAlignment="1">
      <alignment horizontal="center"/>
    </xf>
    <xf numFmtId="0" fontId="7" fillId="0" borderId="15" xfId="3" applyNumberFormat="1" applyFont="1" applyFill="1" applyBorder="1" applyAlignment="1">
      <alignment vertical="center" wrapText="1"/>
    </xf>
    <xf numFmtId="4" fontId="10" fillId="0" borderId="15" xfId="2" applyNumberFormat="1" applyFont="1" applyBorder="1" applyAlignment="1">
      <alignment horizontal="right" vertical="top"/>
    </xf>
    <xf numFmtId="4" fontId="19" fillId="3" borderId="17" xfId="2" applyNumberFormat="1" applyFont="1" applyFill="1" applyBorder="1" applyAlignment="1">
      <alignment horizontal="right" vertical="top"/>
    </xf>
    <xf numFmtId="0" fontId="14" fillId="0" borderId="15" xfId="2" applyNumberFormat="1" applyFont="1" applyFill="1" applyBorder="1" applyAlignment="1">
      <alignment horizontal="left" vertical="center" wrapText="1"/>
    </xf>
    <xf numFmtId="168" fontId="11" fillId="0" borderId="37" xfId="2" applyNumberFormat="1" applyFont="1" applyBorder="1" applyAlignment="1">
      <alignment horizontal="center" vertical="center"/>
    </xf>
    <xf numFmtId="2" fontId="10" fillId="0" borderId="10" xfId="2" applyNumberFormat="1" applyFont="1" applyBorder="1" applyAlignment="1">
      <alignment horizontal="right" vertical="center"/>
    </xf>
    <xf numFmtId="0" fontId="36" fillId="0" borderId="0" xfId="16" applyFont="1" applyFill="1" applyAlignment="1">
      <alignment horizontal="center" vertical="center" wrapText="1"/>
    </xf>
    <xf numFmtId="0" fontId="37" fillId="0" borderId="0" xfId="16" applyFont="1" applyFill="1" applyAlignment="1">
      <alignment horizontal="center" vertical="center" wrapText="1"/>
    </xf>
    <xf numFmtId="0" fontId="36" fillId="0" borderId="0" xfId="16" applyFont="1" applyFill="1" applyAlignment="1">
      <alignment vertical="center" wrapText="1"/>
    </xf>
    <xf numFmtId="0" fontId="40" fillId="0" borderId="0" xfId="16" applyFont="1" applyFill="1" applyAlignment="1">
      <alignment vertical="center"/>
    </xf>
    <xf numFmtId="0" fontId="48" fillId="0" borderId="0" xfId="16" applyFont="1" applyFill="1" applyAlignment="1">
      <alignment vertical="center" wrapText="1"/>
    </xf>
    <xf numFmtId="0" fontId="22" fillId="0" borderId="0" xfId="16" applyFont="1" applyFill="1" applyAlignment="1">
      <alignment horizontal="center" vertical="center" wrapText="1"/>
    </xf>
    <xf numFmtId="49" fontId="36" fillId="0" borderId="0" xfId="16" applyNumberFormat="1" applyFont="1"/>
    <xf numFmtId="49" fontId="36" fillId="0" borderId="0" xfId="16" applyNumberFormat="1" applyFont="1" applyAlignment="1">
      <alignment wrapText="1"/>
    </xf>
    <xf numFmtId="0" fontId="39" fillId="0" borderId="15" xfId="16" applyFont="1" applyFill="1" applyBorder="1" applyAlignment="1">
      <alignment horizontal="center" vertical="center" wrapText="1"/>
    </xf>
    <xf numFmtId="165" fontId="9" fillId="0" borderId="15" xfId="3" applyNumberFormat="1" applyFont="1" applyFill="1" applyBorder="1" applyAlignment="1">
      <alignment horizontal="center" vertical="center" wrapText="1"/>
    </xf>
    <xf numFmtId="43" fontId="37" fillId="0" borderId="15" xfId="3" applyFont="1" applyFill="1" applyBorder="1" applyAlignment="1">
      <alignment horizontal="center" vertical="center" wrapText="1"/>
    </xf>
    <xf numFmtId="43" fontId="9" fillId="0" borderId="15" xfId="2" applyFont="1" applyFill="1" applyBorder="1" applyAlignment="1">
      <alignment horizontal="left" vertical="center" wrapText="1"/>
    </xf>
    <xf numFmtId="4" fontId="9" fillId="0" borderId="15" xfId="3" applyNumberFormat="1" applyFont="1" applyFill="1" applyBorder="1" applyAlignment="1">
      <alignment vertical="center" wrapText="1"/>
    </xf>
    <xf numFmtId="2" fontId="10" fillId="0" borderId="15" xfId="3" applyNumberFormat="1" applyFont="1" applyFill="1" applyBorder="1" applyAlignment="1">
      <alignment horizontal="right" vertical="center" wrapText="1"/>
    </xf>
    <xf numFmtId="4" fontId="10" fillId="0" borderId="15" xfId="3" applyNumberFormat="1" applyFont="1" applyFill="1" applyBorder="1" applyAlignment="1">
      <alignment vertical="center" wrapText="1"/>
    </xf>
    <xf numFmtId="4" fontId="37" fillId="0" borderId="0" xfId="16" applyNumberFormat="1" applyFont="1"/>
    <xf numFmtId="4" fontId="36" fillId="0" borderId="0" xfId="16" applyNumberFormat="1" applyFont="1"/>
    <xf numFmtId="166" fontId="15" fillId="0" borderId="15" xfId="3" applyNumberFormat="1" applyFont="1" applyFill="1" applyBorder="1" applyAlignment="1">
      <alignment horizontal="center" vertical="center" wrapText="1"/>
    </xf>
    <xf numFmtId="4" fontId="22" fillId="0" borderId="15" xfId="3" applyNumberFormat="1" applyFont="1" applyFill="1" applyBorder="1" applyAlignment="1">
      <alignment vertical="center"/>
    </xf>
    <xf numFmtId="2" fontId="15" fillId="0" borderId="15" xfId="3" applyNumberFormat="1" applyFont="1" applyFill="1" applyBorder="1" applyAlignment="1">
      <alignment horizontal="right" vertical="center" wrapText="1"/>
    </xf>
    <xf numFmtId="4" fontId="15" fillId="0" borderId="15" xfId="3" applyNumberFormat="1" applyFont="1" applyFill="1" applyBorder="1" applyAlignment="1">
      <alignment vertical="center" wrapText="1"/>
    </xf>
    <xf numFmtId="168" fontId="12" fillId="0" borderId="15" xfId="2" applyNumberFormat="1" applyFont="1" applyFill="1" applyBorder="1" applyAlignment="1">
      <alignment horizontal="center" vertical="center" wrapText="1"/>
    </xf>
    <xf numFmtId="4" fontId="12" fillId="0" borderId="15" xfId="2" applyNumberFormat="1" applyFont="1" applyFill="1" applyBorder="1" applyAlignment="1">
      <alignment horizontal="right" vertical="center" wrapText="1"/>
    </xf>
    <xf numFmtId="4" fontId="36" fillId="0" borderId="15" xfId="16" applyNumberFormat="1" applyFont="1" applyFill="1" applyBorder="1" applyAlignment="1">
      <alignment vertical="center" wrapText="1"/>
    </xf>
    <xf numFmtId="0" fontId="36" fillId="0" borderId="15" xfId="16" applyFont="1" applyFill="1" applyBorder="1" applyAlignment="1">
      <alignment vertical="center" wrapText="1"/>
    </xf>
    <xf numFmtId="4" fontId="15" fillId="0" borderId="15" xfId="2" applyNumberFormat="1" applyFont="1" applyFill="1" applyBorder="1" applyAlignment="1">
      <alignment vertical="center" wrapText="1"/>
    </xf>
    <xf numFmtId="0" fontId="36" fillId="0" borderId="15" xfId="16" applyFont="1" applyFill="1" applyBorder="1" applyAlignment="1">
      <alignment vertical="center"/>
    </xf>
    <xf numFmtId="169" fontId="9" fillId="0" borderId="15" xfId="3" applyNumberFormat="1" applyFont="1" applyFill="1" applyBorder="1" applyAlignment="1">
      <alignment horizontal="center" vertical="center" wrapText="1"/>
    </xf>
    <xf numFmtId="169" fontId="12" fillId="0" borderId="15" xfId="3" applyNumberFormat="1" applyFont="1" applyFill="1" applyBorder="1" applyAlignment="1">
      <alignment horizontal="center" vertical="center" wrapText="1"/>
    </xf>
    <xf numFmtId="170" fontId="15" fillId="0" borderId="15" xfId="3" applyNumberFormat="1" applyFont="1" applyFill="1" applyBorder="1" applyAlignment="1">
      <alignment horizontal="center" vertical="center" wrapText="1"/>
    </xf>
    <xf numFmtId="43" fontId="15" fillId="0" borderId="15" xfId="2" applyFont="1" applyFill="1" applyBorder="1" applyAlignment="1">
      <alignment horizontal="left" vertical="center" wrapText="1"/>
    </xf>
    <xf numFmtId="4" fontId="12" fillId="0" borderId="15" xfId="3" applyNumberFormat="1" applyFont="1" applyFill="1" applyBorder="1" applyAlignment="1">
      <alignment vertical="center" wrapText="1"/>
    </xf>
    <xf numFmtId="187" fontId="12" fillId="0" borderId="15" xfId="3" applyNumberFormat="1" applyFont="1" applyFill="1" applyBorder="1" applyAlignment="1">
      <alignment vertical="center" wrapText="1"/>
    </xf>
    <xf numFmtId="168" fontId="12" fillId="0" borderId="15" xfId="2" applyNumberFormat="1" applyFont="1" applyFill="1" applyBorder="1" applyAlignment="1">
      <alignment horizontal="left" vertical="center" wrapText="1"/>
    </xf>
    <xf numFmtId="4" fontId="36" fillId="0" borderId="15" xfId="16" applyNumberFormat="1" applyFont="1" applyFill="1" applyBorder="1" applyAlignment="1">
      <alignment vertical="center"/>
    </xf>
    <xf numFmtId="187" fontId="9" fillId="0" borderId="15" xfId="3" applyNumberFormat="1" applyFont="1" applyFill="1" applyBorder="1" applyAlignment="1">
      <alignment vertical="center" wrapText="1"/>
    </xf>
    <xf numFmtId="169" fontId="15" fillId="0" borderId="15" xfId="3" applyNumberFormat="1" applyFont="1" applyFill="1" applyBorder="1" applyAlignment="1">
      <alignment horizontal="center" vertical="center" wrapText="1"/>
    </xf>
    <xf numFmtId="170" fontId="12" fillId="0" borderId="15" xfId="3" applyNumberFormat="1" applyFont="1" applyFill="1" applyBorder="1" applyAlignment="1">
      <alignment horizontal="center" vertical="center" wrapText="1"/>
    </xf>
    <xf numFmtId="4" fontId="19" fillId="0" borderId="15" xfId="2" applyNumberFormat="1" applyFont="1" applyFill="1" applyBorder="1" applyAlignment="1">
      <alignment horizontal="right" vertical="center" wrapText="1"/>
    </xf>
    <xf numFmtId="169" fontId="9" fillId="0" borderId="15" xfId="2" applyNumberFormat="1" applyFont="1" applyFill="1" applyBorder="1" applyAlignment="1">
      <alignment horizontal="center" vertical="center"/>
    </xf>
    <xf numFmtId="43" fontId="39" fillId="0" borderId="15" xfId="2" applyFont="1" applyFill="1" applyBorder="1" applyAlignment="1">
      <alignment horizontal="center" vertical="center"/>
    </xf>
    <xf numFmtId="4" fontId="10" fillId="0" borderId="15" xfId="2" applyNumberFormat="1" applyFont="1" applyFill="1" applyBorder="1" applyAlignment="1">
      <alignment horizontal="right" vertical="center"/>
    </xf>
    <xf numFmtId="0" fontId="37" fillId="0" borderId="15" xfId="16" applyFont="1" applyFill="1" applyBorder="1" applyAlignment="1">
      <alignment vertical="center" wrapText="1"/>
    </xf>
    <xf numFmtId="43" fontId="17" fillId="0" borderId="15" xfId="2" applyFont="1" applyFill="1" applyBorder="1" applyAlignment="1">
      <alignment horizontal="center" vertical="center"/>
    </xf>
    <xf numFmtId="170" fontId="12" fillId="0" borderId="15" xfId="2" applyNumberFormat="1" applyFont="1" applyFill="1" applyBorder="1" applyAlignment="1">
      <alignment horizontal="center" vertical="center"/>
    </xf>
    <xf numFmtId="4" fontId="12" fillId="0" borderId="15" xfId="2" applyNumberFormat="1" applyFont="1" applyFill="1" applyBorder="1" applyAlignment="1">
      <alignment horizontal="right" vertical="center"/>
    </xf>
    <xf numFmtId="168" fontId="12" fillId="0" borderId="15" xfId="2" applyNumberFormat="1" applyFont="1" applyFill="1" applyBorder="1" applyAlignment="1">
      <alignment horizontal="center" vertical="center"/>
    </xf>
    <xf numFmtId="49" fontId="39" fillId="0" borderId="15" xfId="2" applyNumberFormat="1" applyFont="1" applyFill="1" applyBorder="1" applyAlignment="1">
      <alignment horizontal="center" vertical="center"/>
    </xf>
    <xf numFmtId="43" fontId="10" fillId="0" borderId="15" xfId="2" applyFont="1" applyFill="1" applyBorder="1" applyAlignment="1">
      <alignment horizontal="left" vertical="center" wrapText="1"/>
    </xf>
    <xf numFmtId="49" fontId="17" fillId="0" borderId="15" xfId="2" applyNumberFormat="1" applyFont="1" applyFill="1" applyBorder="1" applyAlignment="1">
      <alignment horizontal="center" vertical="center"/>
    </xf>
    <xf numFmtId="4" fontId="15" fillId="0" borderId="15" xfId="2" applyNumberFormat="1" applyFont="1" applyFill="1" applyBorder="1" applyAlignment="1">
      <alignment horizontal="right" vertical="center"/>
    </xf>
    <xf numFmtId="0" fontId="36" fillId="0" borderId="15" xfId="16" applyFont="1" applyFill="1" applyBorder="1"/>
    <xf numFmtId="4" fontId="10" fillId="0" borderId="15" xfId="3" applyNumberFormat="1" applyFont="1" applyFill="1" applyBorder="1" applyAlignment="1">
      <alignment horizontal="right" vertical="center" wrapText="1"/>
    </xf>
    <xf numFmtId="4" fontId="9" fillId="0" borderId="15" xfId="3" applyNumberFormat="1" applyFont="1" applyFill="1" applyBorder="1" applyAlignment="1">
      <alignment horizontal="right" vertical="center" wrapText="1"/>
    </xf>
    <xf numFmtId="43" fontId="10" fillId="0" borderId="15" xfId="3" applyFont="1" applyFill="1" applyBorder="1" applyAlignment="1">
      <alignment horizontal="left" vertical="center" wrapText="1"/>
    </xf>
    <xf numFmtId="4" fontId="15" fillId="0" borderId="15" xfId="2" applyNumberFormat="1" applyFont="1" applyFill="1" applyBorder="1" applyAlignment="1">
      <alignment horizontal="right" vertical="center" wrapText="1"/>
    </xf>
    <xf numFmtId="0" fontId="17" fillId="0" borderId="15" xfId="5" applyFont="1" applyFill="1" applyBorder="1" applyAlignment="1">
      <alignment vertical="center" wrapText="1"/>
    </xf>
    <xf numFmtId="167" fontId="12" fillId="0" borderId="15" xfId="2" applyNumberFormat="1" applyFont="1" applyFill="1" applyBorder="1" applyAlignment="1">
      <alignment horizontal="center" vertical="center" wrapText="1"/>
    </xf>
    <xf numFmtId="49" fontId="38" fillId="0" borderId="15" xfId="3" applyNumberFormat="1" applyFont="1" applyFill="1" applyBorder="1" applyAlignment="1">
      <alignment horizontal="center" vertical="center" wrapText="1"/>
    </xf>
    <xf numFmtId="187" fontId="10" fillId="0" borderId="15" xfId="3" applyNumberFormat="1" applyFont="1" applyFill="1" applyBorder="1" applyAlignment="1">
      <alignment vertical="center" wrapText="1"/>
    </xf>
    <xf numFmtId="49" fontId="37" fillId="0" borderId="15" xfId="3" applyNumberFormat="1" applyFont="1" applyFill="1" applyBorder="1" applyAlignment="1">
      <alignment horizontal="center" vertical="center" wrapText="1"/>
    </xf>
    <xf numFmtId="0" fontId="10" fillId="0" borderId="15" xfId="18" applyFont="1" applyFill="1" applyBorder="1" applyAlignment="1">
      <alignment horizontal="left" vertical="center" wrapText="1"/>
    </xf>
    <xf numFmtId="4" fontId="7" fillId="0" borderId="0" xfId="3" applyNumberFormat="1" applyFont="1" applyFill="1" applyBorder="1" applyAlignment="1">
      <alignment vertical="center" wrapText="1"/>
    </xf>
    <xf numFmtId="0" fontId="36" fillId="0" borderId="0" xfId="16" applyFont="1" applyFill="1" applyBorder="1"/>
    <xf numFmtId="4" fontId="15" fillId="0" borderId="0" xfId="3" applyNumberFormat="1" applyFont="1" applyBorder="1" applyAlignment="1">
      <alignment vertical="center" wrapText="1"/>
    </xf>
    <xf numFmtId="0" fontId="36" fillId="0" borderId="0" xfId="16" applyFont="1" applyAlignment="1">
      <alignment horizontal="right" vertical="center" wrapText="1"/>
    </xf>
    <xf numFmtId="0" fontId="22" fillId="0" borderId="0" xfId="16" applyFont="1" applyFill="1" applyBorder="1" applyAlignment="1">
      <alignment horizontal="center" vertical="center" wrapText="1"/>
    </xf>
    <xf numFmtId="0" fontId="22" fillId="0" borderId="31" xfId="16" applyFont="1" applyFill="1" applyBorder="1" applyAlignment="1">
      <alignment horizontal="center" vertical="center" wrapText="1"/>
    </xf>
    <xf numFmtId="43" fontId="4" fillId="0" borderId="0" xfId="1" applyNumberFormat="1" applyFont="1" applyFill="1" applyBorder="1" applyAlignment="1" applyProtection="1">
      <alignment horizontal="center"/>
    </xf>
    <xf numFmtId="43" fontId="4" fillId="0" borderId="0" xfId="2" applyFont="1" applyFill="1" applyBorder="1" applyAlignment="1">
      <alignment horizontal="center"/>
    </xf>
    <xf numFmtId="0" fontId="12" fillId="0" borderId="15" xfId="2" applyNumberFormat="1" applyFont="1" applyBorder="1" applyAlignment="1">
      <alignment horizontal="left" vertical="center" wrapText="1"/>
    </xf>
    <xf numFmtId="43" fontId="14" fillId="0" borderId="17" xfId="6" applyFont="1" applyBorder="1" applyAlignment="1">
      <alignment horizontal="left" vertical="center" wrapText="1"/>
    </xf>
    <xf numFmtId="4" fontId="14" fillId="0" borderId="17" xfId="6" applyNumberFormat="1" applyFont="1" applyBorder="1" applyAlignment="1">
      <alignment horizontal="right" vertical="center"/>
    </xf>
    <xf numFmtId="2" fontId="14" fillId="0" borderId="39" xfId="6" applyNumberFormat="1" applyFont="1" applyBorder="1" applyAlignment="1">
      <alignment horizontal="right" vertical="center"/>
    </xf>
    <xf numFmtId="43" fontId="7" fillId="0" borderId="25" xfId="6" applyFont="1" applyBorder="1" applyAlignment="1">
      <alignment horizontal="left" vertical="center" wrapText="1"/>
    </xf>
    <xf numFmtId="4" fontId="7" fillId="0" borderId="10" xfId="6" applyNumberFormat="1" applyFont="1" applyBorder="1" applyAlignment="1">
      <alignment horizontal="right" vertical="center"/>
    </xf>
    <xf numFmtId="43" fontId="14" fillId="0" borderId="23" xfId="6" applyFont="1" applyBorder="1" applyAlignment="1">
      <alignment horizontal="left" vertical="center" wrapText="1"/>
    </xf>
    <xf numFmtId="4" fontId="14" fillId="0" borderId="23" xfId="6" applyNumberFormat="1" applyFont="1" applyBorder="1" applyAlignment="1">
      <alignment horizontal="right" vertical="center"/>
    </xf>
    <xf numFmtId="4" fontId="14" fillId="0" borderId="4" xfId="6" applyNumberFormat="1" applyFont="1" applyBorder="1" applyAlignment="1">
      <alignment horizontal="right" vertical="center"/>
    </xf>
    <xf numFmtId="4" fontId="14" fillId="0" borderId="24" xfId="6" applyNumberFormat="1" applyFont="1" applyBorder="1" applyAlignment="1">
      <alignment horizontal="right" vertical="center"/>
    </xf>
    <xf numFmtId="43" fontId="7" fillId="0" borderId="3" xfId="6" applyFont="1" applyBorder="1" applyAlignment="1">
      <alignment horizontal="left" vertical="center" wrapText="1"/>
    </xf>
    <xf numFmtId="4" fontId="7" fillId="0" borderId="17" xfId="6" applyNumberFormat="1" applyFont="1" applyBorder="1" applyAlignment="1">
      <alignment horizontal="right" vertical="center"/>
    </xf>
    <xf numFmtId="43" fontId="14" fillId="0" borderId="3" xfId="6" applyFont="1" applyBorder="1" applyAlignment="1">
      <alignment horizontal="left" vertical="center" wrapText="1"/>
    </xf>
    <xf numFmtId="4" fontId="14" fillId="0" borderId="39" xfId="6" applyNumberFormat="1" applyFont="1" applyBorder="1" applyAlignment="1">
      <alignment horizontal="right" vertical="center"/>
    </xf>
    <xf numFmtId="43" fontId="7" fillId="0" borderId="12" xfId="6" applyFont="1" applyBorder="1" applyAlignment="1">
      <alignment horizontal="left" vertical="center" wrapText="1"/>
    </xf>
    <xf numFmtId="4" fontId="7" fillId="0" borderId="24" xfId="6" applyNumberFormat="1" applyFont="1" applyBorder="1" applyAlignment="1">
      <alignment horizontal="right" vertical="center"/>
    </xf>
    <xf numFmtId="2" fontId="14" fillId="0" borderId="5" xfId="6" applyNumberFormat="1" applyFont="1" applyBorder="1" applyAlignment="1">
      <alignment horizontal="right" vertical="center"/>
    </xf>
    <xf numFmtId="43" fontId="14" fillId="0" borderId="15" xfId="6" applyFont="1" applyBorder="1" applyAlignment="1">
      <alignment vertical="center" wrapText="1"/>
    </xf>
    <xf numFmtId="2" fontId="7" fillId="0" borderId="15" xfId="6" applyNumberFormat="1" applyFont="1" applyBorder="1" applyAlignment="1">
      <alignment horizontal="right" vertical="center"/>
    </xf>
    <xf numFmtId="4" fontId="14" fillId="0" borderId="7" xfId="6" applyNumberFormat="1" applyFont="1" applyBorder="1" applyAlignment="1">
      <alignment horizontal="right" vertical="center"/>
    </xf>
    <xf numFmtId="4" fontId="14" fillId="0" borderId="12" xfId="6" applyNumberFormat="1" applyFont="1" applyBorder="1" applyAlignment="1">
      <alignment horizontal="right" vertical="center"/>
    </xf>
    <xf numFmtId="2" fontId="14" fillId="0" borderId="11" xfId="6" applyNumberFormat="1" applyFont="1" applyBorder="1" applyAlignment="1">
      <alignment horizontal="right" vertical="center"/>
    </xf>
    <xf numFmtId="0" fontId="17" fillId="0" borderId="15" xfId="5" applyFont="1" applyFill="1" applyBorder="1" applyAlignment="1">
      <alignment horizontal="left" vertical="center" wrapText="1"/>
    </xf>
    <xf numFmtId="43" fontId="14" fillId="0" borderId="28" xfId="6" applyFont="1" applyBorder="1" applyAlignment="1">
      <alignment horizontal="left" vertical="center" wrapText="1"/>
    </xf>
    <xf numFmtId="4" fontId="14" fillId="0" borderId="28" xfId="6" applyNumberFormat="1" applyFont="1" applyBorder="1" applyAlignment="1">
      <alignment horizontal="right" vertical="center"/>
    </xf>
    <xf numFmtId="43" fontId="14" fillId="0" borderId="10" xfId="6" applyFont="1" applyBorder="1" applyAlignment="1">
      <alignment horizontal="left" vertical="center" wrapText="1"/>
    </xf>
    <xf numFmtId="4" fontId="14" fillId="0" borderId="10" xfId="6" applyNumberFormat="1" applyFont="1" applyBorder="1" applyAlignment="1">
      <alignment horizontal="right" vertical="center"/>
    </xf>
    <xf numFmtId="4" fontId="21" fillId="0" borderId="17" xfId="6" applyNumberFormat="1" applyFont="1" applyBorder="1" applyAlignment="1">
      <alignment horizontal="right" vertical="center"/>
    </xf>
    <xf numFmtId="2" fontId="21" fillId="0" borderId="39" xfId="6" applyNumberFormat="1" applyFont="1" applyBorder="1" applyAlignment="1">
      <alignment horizontal="right" vertical="center"/>
    </xf>
    <xf numFmtId="0" fontId="4" fillId="0" borderId="0" xfId="7" applyFont="1" applyAlignment="1">
      <alignment vertical="center"/>
    </xf>
    <xf numFmtId="4" fontId="14" fillId="0" borderId="29" xfId="6" applyNumberFormat="1" applyFont="1" applyBorder="1" applyAlignment="1">
      <alignment horizontal="right" vertical="center"/>
    </xf>
    <xf numFmtId="4" fontId="14" fillId="0" borderId="26" xfId="6" applyNumberFormat="1" applyFont="1" applyBorder="1" applyAlignment="1">
      <alignment horizontal="right" vertical="center"/>
    </xf>
    <xf numFmtId="43" fontId="5" fillId="0" borderId="0" xfId="6" applyFont="1" applyBorder="1" applyAlignment="1">
      <alignment horizontal="right" vertical="center" wrapText="1"/>
    </xf>
    <xf numFmtId="4" fontId="16" fillId="0" borderId="0" xfId="6" applyNumberFormat="1" applyFont="1" applyBorder="1" applyAlignment="1">
      <alignment horizontal="right" vertical="center"/>
    </xf>
    <xf numFmtId="173" fontId="7" fillId="0" borderId="0" xfId="6" applyNumberFormat="1" applyFont="1" applyBorder="1" applyAlignment="1">
      <alignment horizontal="right" vertical="center"/>
    </xf>
    <xf numFmtId="4" fontId="14" fillId="0" borderId="0" xfId="6" applyNumberFormat="1" applyFont="1" applyBorder="1" applyAlignment="1">
      <alignment horizontal="right" vertical="center"/>
    </xf>
    <xf numFmtId="2" fontId="14" fillId="0" borderId="0" xfId="6" applyNumberFormat="1" applyFont="1" applyBorder="1" applyAlignment="1">
      <alignment horizontal="right" vertical="center"/>
    </xf>
    <xf numFmtId="4" fontId="18" fillId="0" borderId="0" xfId="6" applyNumberFormat="1" applyFont="1" applyBorder="1" applyAlignment="1">
      <alignment horizontal="right" vertical="center"/>
    </xf>
    <xf numFmtId="4" fontId="5" fillId="0" borderId="0" xfId="6" applyNumberFormat="1" applyFont="1" applyBorder="1" applyAlignment="1">
      <alignment horizontal="right" vertical="center"/>
    </xf>
    <xf numFmtId="4" fontId="43" fillId="0" borderId="0" xfId="6" applyNumberFormat="1" applyFont="1" applyBorder="1" applyAlignment="1">
      <alignment horizontal="right" vertical="center"/>
    </xf>
    <xf numFmtId="2" fontId="7" fillId="0" borderId="0" xfId="6" applyNumberFormat="1" applyFont="1" applyBorder="1" applyAlignment="1">
      <alignment horizontal="right" vertical="center"/>
    </xf>
    <xf numFmtId="2" fontId="5" fillId="0" borderId="39" xfId="6" applyNumberFormat="1" applyFont="1" applyBorder="1" applyAlignment="1">
      <alignment horizontal="right" vertical="center"/>
    </xf>
    <xf numFmtId="165" fontId="7" fillId="0" borderId="33" xfId="6" applyNumberFormat="1" applyFont="1" applyBorder="1" applyAlignment="1">
      <alignment horizontal="center" vertical="center"/>
    </xf>
    <xf numFmtId="43" fontId="17" fillId="0" borderId="26" xfId="6" applyFont="1" applyBorder="1" applyAlignment="1">
      <alignment horizontal="center" vertical="center"/>
    </xf>
    <xf numFmtId="43" fontId="17" fillId="0" borderId="15" xfId="6" applyFont="1" applyBorder="1" applyAlignment="1">
      <alignment horizontal="center" vertical="center"/>
    </xf>
    <xf numFmtId="166" fontId="14" fillId="0" borderId="15" xfId="6" applyNumberFormat="1" applyFont="1" applyBorder="1" applyAlignment="1">
      <alignment horizontal="center" vertical="center"/>
    </xf>
    <xf numFmtId="43" fontId="17" fillId="0" borderId="22" xfId="6" applyFont="1" applyBorder="1" applyAlignment="1">
      <alignment horizontal="center" vertical="center"/>
    </xf>
    <xf numFmtId="168" fontId="14" fillId="0" borderId="21" xfId="6" applyNumberFormat="1" applyFont="1" applyBorder="1" applyAlignment="1">
      <alignment horizontal="center" vertical="center"/>
    </xf>
    <xf numFmtId="168" fontId="14" fillId="0" borderId="2" xfId="6" applyNumberFormat="1" applyFont="1" applyBorder="1" applyAlignment="1">
      <alignment horizontal="center" vertical="center"/>
    </xf>
    <xf numFmtId="169" fontId="7" fillId="0" borderId="18" xfId="6" applyNumberFormat="1" applyFont="1" applyBorder="1" applyAlignment="1">
      <alignment horizontal="center" vertical="center"/>
    </xf>
    <xf numFmtId="43" fontId="17" fillId="0" borderId="8" xfId="6" applyFont="1" applyBorder="1" applyAlignment="1">
      <alignment horizontal="center" vertical="center"/>
    </xf>
    <xf numFmtId="169" fontId="7" fillId="0" borderId="15" xfId="6" applyNumberFormat="1" applyFont="1" applyBorder="1" applyAlignment="1">
      <alignment horizontal="center" vertical="center"/>
    </xf>
    <xf numFmtId="170" fontId="14" fillId="0" borderId="15" xfId="6" applyNumberFormat="1" applyFont="1" applyBorder="1" applyAlignment="1">
      <alignment horizontal="center" vertical="center"/>
    </xf>
    <xf numFmtId="168" fontId="14" fillId="0" borderId="15" xfId="6" applyNumberFormat="1" applyFont="1" applyBorder="1" applyAlignment="1">
      <alignment horizontal="center" vertical="center"/>
    </xf>
    <xf numFmtId="168" fontId="14" fillId="0" borderId="20" xfId="6" applyNumberFormat="1" applyFont="1" applyBorder="1" applyAlignment="1">
      <alignment horizontal="center" vertical="center"/>
    </xf>
    <xf numFmtId="43" fontId="17" fillId="0" borderId="18" xfId="6" applyFont="1" applyBorder="1" applyAlignment="1">
      <alignment horizontal="center" vertical="center"/>
    </xf>
    <xf numFmtId="43" fontId="17" fillId="0" borderId="0" xfId="6" applyFont="1" applyBorder="1" applyAlignment="1">
      <alignment horizontal="center" vertical="center"/>
    </xf>
    <xf numFmtId="168" fontId="14" fillId="0" borderId="6" xfId="6" applyNumberFormat="1" applyFont="1" applyBorder="1" applyAlignment="1">
      <alignment horizontal="center" vertical="center"/>
    </xf>
    <xf numFmtId="168" fontId="14" fillId="0" borderId="0" xfId="6" applyNumberFormat="1" applyFont="1" applyBorder="1" applyAlignment="1">
      <alignment horizontal="center" vertical="center"/>
    </xf>
    <xf numFmtId="168" fontId="14" fillId="0" borderId="31" xfId="6" applyNumberFormat="1" applyFont="1" applyBorder="1" applyAlignment="1">
      <alignment horizontal="center" vertical="center"/>
    </xf>
    <xf numFmtId="169" fontId="7" fillId="0" borderId="26" xfId="6" applyNumberFormat="1" applyFont="1" applyBorder="1" applyAlignment="1">
      <alignment horizontal="center" vertical="center"/>
    </xf>
    <xf numFmtId="170" fontId="14" fillId="0" borderId="26" xfId="6" applyNumberFormat="1" applyFont="1" applyBorder="1" applyAlignment="1">
      <alignment horizontal="center" vertical="center"/>
    </xf>
    <xf numFmtId="168" fontId="14" fillId="0" borderId="22" xfId="6" applyNumberFormat="1" applyFont="1" applyBorder="1" applyAlignment="1">
      <alignment horizontal="center" vertical="center"/>
    </xf>
    <xf numFmtId="0" fontId="17" fillId="0" borderId="15" xfId="6" applyNumberFormat="1" applyFont="1" applyBorder="1" applyAlignment="1">
      <alignment horizontal="center" vertical="center"/>
    </xf>
    <xf numFmtId="43" fontId="17" fillId="0" borderId="0" xfId="6" applyFont="1" applyBorder="1" applyAlignment="1">
      <alignment vertical="center"/>
    </xf>
    <xf numFmtId="43" fontId="4" fillId="0" borderId="26" xfId="6" applyFont="1" applyBorder="1" applyAlignment="1">
      <alignment horizontal="center" vertical="center"/>
    </xf>
    <xf numFmtId="43" fontId="7" fillId="0" borderId="26" xfId="2" applyFont="1" applyBorder="1" applyAlignment="1">
      <alignment horizontal="left" vertical="center" wrapText="1"/>
    </xf>
    <xf numFmtId="4" fontId="7" fillId="0" borderId="26" xfId="6" applyNumberFormat="1" applyFont="1" applyBorder="1" applyAlignment="1">
      <alignment horizontal="right" vertical="center"/>
    </xf>
    <xf numFmtId="0" fontId="17" fillId="0" borderId="15" xfId="6" applyNumberFormat="1" applyFont="1" applyBorder="1" applyAlignment="1">
      <alignment horizontal="left" vertical="top" wrapText="1"/>
    </xf>
    <xf numFmtId="43" fontId="4" fillId="0" borderId="0" xfId="6" applyFont="1" applyBorder="1" applyAlignment="1">
      <alignment horizontal="center" vertical="center"/>
    </xf>
    <xf numFmtId="0" fontId="17" fillId="0" borderId="0" xfId="7" applyFont="1" applyAlignment="1">
      <alignment vertical="center"/>
    </xf>
    <xf numFmtId="43" fontId="4" fillId="0" borderId="31" xfId="1" applyNumberFormat="1" applyFont="1" applyFill="1" applyBorder="1" applyAlignment="1" applyProtection="1">
      <alignment wrapText="1"/>
    </xf>
    <xf numFmtId="4" fontId="49" fillId="0" borderId="14" xfId="2" applyNumberFormat="1" applyFont="1" applyBorder="1" applyAlignment="1">
      <alignment horizontal="right" vertical="center"/>
    </xf>
    <xf numFmtId="4" fontId="12" fillId="0" borderId="14" xfId="2" applyNumberFormat="1" applyFont="1" applyBorder="1" applyAlignment="1">
      <alignment horizontal="right" vertical="center"/>
    </xf>
    <xf numFmtId="2" fontId="15" fillId="0" borderId="10" xfId="2" applyNumberFormat="1" applyFont="1" applyBorder="1" applyAlignment="1">
      <alignment horizontal="right" vertical="center"/>
    </xf>
    <xf numFmtId="43" fontId="2" fillId="0" borderId="22" xfId="2" applyFont="1" applyBorder="1" applyAlignment="1">
      <alignment horizontal="center" vertical="center"/>
    </xf>
    <xf numFmtId="4" fontId="12" fillId="0" borderId="23" xfId="2" applyNumberFormat="1" applyFont="1" applyBorder="1" applyAlignment="1">
      <alignment horizontal="right" vertical="center"/>
    </xf>
    <xf numFmtId="43" fontId="2" fillId="3" borderId="8" xfId="2" applyFont="1" applyFill="1" applyBorder="1" applyAlignment="1">
      <alignment horizontal="center" vertical="center"/>
    </xf>
    <xf numFmtId="167" fontId="11" fillId="3" borderId="15" xfId="2" applyNumberFormat="1" applyFont="1" applyFill="1" applyBorder="1" applyAlignment="1">
      <alignment horizontal="center" vertical="center"/>
    </xf>
    <xf numFmtId="0" fontId="14" fillId="3" borderId="15" xfId="3" applyNumberFormat="1" applyFont="1" applyFill="1" applyBorder="1" applyAlignment="1">
      <alignment vertical="center" wrapText="1"/>
    </xf>
    <xf numFmtId="4" fontId="12" fillId="3" borderId="15" xfId="2" applyNumberFormat="1" applyFont="1" applyFill="1" applyBorder="1" applyAlignment="1">
      <alignment horizontal="right" vertical="center"/>
    </xf>
    <xf numFmtId="4" fontId="46" fillId="3" borderId="15" xfId="2" applyNumberFormat="1" applyFont="1" applyFill="1" applyBorder="1" applyAlignment="1">
      <alignment horizontal="right" vertical="top"/>
    </xf>
    <xf numFmtId="0" fontId="1" fillId="3" borderId="0" xfId="1" applyFill="1"/>
    <xf numFmtId="0" fontId="14" fillId="3" borderId="15" xfId="1" applyNumberFormat="1" applyFont="1" applyFill="1" applyBorder="1" applyAlignment="1">
      <alignment vertical="top" wrapText="1"/>
    </xf>
    <xf numFmtId="43" fontId="2" fillId="3" borderId="15" xfId="2" applyFont="1" applyFill="1" applyBorder="1" applyAlignment="1">
      <alignment horizontal="center" vertical="top"/>
    </xf>
    <xf numFmtId="0" fontId="1" fillId="3" borderId="0" xfId="1" applyFill="1" applyAlignment="1">
      <alignment vertical="top"/>
    </xf>
    <xf numFmtId="0" fontId="18" fillId="0" borderId="15" xfId="0" applyNumberFormat="1" applyFont="1" applyBorder="1" applyAlignment="1">
      <alignment horizontal="justify" vertical="top"/>
    </xf>
    <xf numFmtId="167" fontId="11" fillId="0" borderId="26" xfId="2" applyNumberFormat="1" applyFont="1" applyBorder="1" applyAlignment="1">
      <alignment horizontal="center" vertical="top"/>
    </xf>
    <xf numFmtId="2" fontId="12" fillId="0" borderId="15" xfId="2" applyNumberFormat="1" applyFont="1" applyBorder="1" applyAlignment="1">
      <alignment horizontal="right" vertical="top"/>
    </xf>
    <xf numFmtId="4" fontId="12" fillId="3" borderId="14" xfId="2" applyNumberFormat="1" applyFont="1" applyFill="1" applyBorder="1" applyAlignment="1">
      <alignment horizontal="right" vertical="top"/>
    </xf>
    <xf numFmtId="4" fontId="22" fillId="3" borderId="9" xfId="2" applyNumberFormat="1" applyFont="1" applyFill="1" applyBorder="1" applyAlignment="1">
      <alignment horizontal="right" vertical="top"/>
    </xf>
    <xf numFmtId="0" fontId="12" fillId="0" borderId="4" xfId="2" applyNumberFormat="1" applyFont="1" applyBorder="1" applyAlignment="1">
      <alignment horizontal="left" vertical="center" wrapText="1"/>
    </xf>
    <xf numFmtId="4" fontId="15" fillId="0" borderId="4" xfId="2" applyNumberFormat="1" applyFont="1" applyBorder="1" applyAlignment="1">
      <alignment horizontal="right" vertical="center"/>
    </xf>
    <xf numFmtId="4" fontId="12" fillId="0" borderId="4" xfId="2" applyNumberFormat="1" applyFont="1" applyBorder="1" applyAlignment="1">
      <alignment horizontal="right" vertical="center"/>
    </xf>
    <xf numFmtId="0" fontId="12" fillId="0" borderId="15" xfId="2" applyNumberFormat="1" applyFont="1" applyFill="1" applyBorder="1" applyAlignment="1">
      <alignment vertical="top" wrapText="1"/>
    </xf>
    <xf numFmtId="0" fontId="20" fillId="0" borderId="15" xfId="5" applyNumberFormat="1" applyFont="1" applyFill="1" applyBorder="1" applyAlignment="1">
      <alignment horizontal="left" vertical="top" wrapText="1"/>
    </xf>
    <xf numFmtId="49" fontId="14" fillId="2" borderId="15" xfId="4" applyNumberFormat="1" applyFont="1" applyFill="1" applyBorder="1" applyAlignment="1" applyProtection="1">
      <alignment vertical="top" wrapText="1"/>
      <protection locked="0"/>
    </xf>
    <xf numFmtId="0" fontId="17" fillId="0" borderId="6" xfId="3" applyNumberFormat="1" applyFont="1" applyBorder="1" applyAlignment="1">
      <alignment horizontal="left" vertical="top" wrapText="1"/>
    </xf>
    <xf numFmtId="49" fontId="17" fillId="0" borderId="15" xfId="2" applyNumberFormat="1" applyFont="1" applyBorder="1" applyAlignment="1">
      <alignment horizontal="center" vertical="center" wrapText="1"/>
    </xf>
    <xf numFmtId="43" fontId="1" fillId="3" borderId="0" xfId="2" applyFont="1" applyFill="1" applyBorder="1"/>
    <xf numFmtId="43" fontId="5" fillId="3" borderId="4" xfId="2" applyFont="1" applyFill="1" applyBorder="1" applyAlignment="1">
      <alignment horizontal="center" vertical="center"/>
    </xf>
    <xf numFmtId="43" fontId="1" fillId="3" borderId="0" xfId="2" applyFont="1" applyFill="1"/>
    <xf numFmtId="0" fontId="7" fillId="3" borderId="15" xfId="2" applyNumberFormat="1" applyFont="1" applyFill="1" applyBorder="1" applyAlignment="1">
      <alignment horizontal="center" vertical="center"/>
    </xf>
    <xf numFmtId="43" fontId="5" fillId="3" borderId="4" xfId="2" applyFont="1" applyFill="1" applyBorder="1" applyAlignment="1">
      <alignment horizontal="center" vertical="center" wrapText="1"/>
    </xf>
    <xf numFmtId="43" fontId="5" fillId="3" borderId="14" xfId="2" applyFont="1" applyFill="1" applyBorder="1" applyAlignment="1">
      <alignment horizontal="center" vertical="center"/>
    </xf>
    <xf numFmtId="43" fontId="5" fillId="3" borderId="15" xfId="2" applyFont="1" applyFill="1" applyBorder="1" applyAlignment="1">
      <alignment horizontal="center" vertical="center" wrapText="1"/>
    </xf>
    <xf numFmtId="49" fontId="24" fillId="3" borderId="15" xfId="1" applyNumberFormat="1" applyFont="1" applyFill="1" applyBorder="1" applyAlignment="1">
      <alignment horizontal="center" vertical="center" wrapText="1"/>
    </xf>
    <xf numFmtId="43" fontId="5" fillId="3" borderId="15" xfId="2" applyFont="1" applyFill="1" applyBorder="1" applyAlignment="1">
      <alignment horizontal="center" vertical="center"/>
    </xf>
    <xf numFmtId="4" fontId="14" fillId="3" borderId="9" xfId="2" applyNumberFormat="1" applyFont="1" applyFill="1" applyBorder="1" applyAlignment="1">
      <alignment horizontal="right" vertical="top"/>
    </xf>
    <xf numFmtId="4" fontId="14" fillId="3" borderId="15" xfId="2" applyNumberFormat="1" applyFont="1" applyFill="1" applyBorder="1" applyAlignment="1">
      <alignment horizontal="right" vertical="center"/>
    </xf>
    <xf numFmtId="167" fontId="16" fillId="0" borderId="15" xfId="2" applyNumberFormat="1" applyFont="1" applyBorder="1" applyAlignment="1">
      <alignment horizontal="center" vertical="center"/>
    </xf>
    <xf numFmtId="43" fontId="14" fillId="0" borderId="7" xfId="2" applyFont="1" applyBorder="1" applyAlignment="1">
      <alignment horizontal="left" vertical="center" wrapText="1"/>
    </xf>
    <xf numFmtId="4" fontId="14" fillId="0" borderId="22" xfId="2" applyNumberFormat="1" applyFont="1" applyBorder="1" applyAlignment="1">
      <alignment horizontal="right" vertical="center"/>
    </xf>
    <xf numFmtId="4" fontId="24" fillId="0" borderId="15" xfId="2" applyNumberFormat="1" applyFont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16" fillId="0" borderId="15" xfId="2" applyNumberFormat="1" applyFont="1" applyFill="1" applyBorder="1" applyAlignment="1">
      <alignment horizontal="center" vertical="center"/>
    </xf>
    <xf numFmtId="2" fontId="15" fillId="0" borderId="24" xfId="2" applyNumberFormat="1" applyFont="1" applyBorder="1" applyAlignment="1">
      <alignment horizontal="right" vertical="top"/>
    </xf>
    <xf numFmtId="2" fontId="15" fillId="0" borderId="15" xfId="2" applyNumberFormat="1" applyFont="1" applyBorder="1" applyAlignment="1">
      <alignment horizontal="right" vertical="top"/>
    </xf>
    <xf numFmtId="43" fontId="5" fillId="5" borderId="4" xfId="2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/>
    </xf>
    <xf numFmtId="0" fontId="6" fillId="5" borderId="12" xfId="1" applyFont="1" applyFill="1" applyBorder="1" applyAlignment="1">
      <alignment horizontal="center" vertical="center"/>
    </xf>
    <xf numFmtId="4" fontId="5" fillId="4" borderId="15" xfId="2" applyNumberFormat="1" applyFont="1" applyFill="1" applyBorder="1" applyAlignment="1">
      <alignment horizontal="right" vertical="center"/>
    </xf>
    <xf numFmtId="2" fontId="6" fillId="4" borderId="10" xfId="2" applyNumberFormat="1" applyFont="1" applyFill="1" applyBorder="1" applyAlignment="1">
      <alignment horizontal="right" vertical="center"/>
    </xf>
    <xf numFmtId="43" fontId="2" fillId="0" borderId="31" xfId="2" applyFont="1" applyBorder="1" applyAlignment="1">
      <alignment horizontal="center"/>
    </xf>
    <xf numFmtId="0" fontId="12" fillId="0" borderId="28" xfId="2" applyNumberFormat="1" applyFont="1" applyFill="1" applyBorder="1" applyAlignment="1">
      <alignment horizontal="left" vertical="top" wrapText="1"/>
    </xf>
    <xf numFmtId="0" fontId="14" fillId="0" borderId="15" xfId="2" applyNumberFormat="1" applyFont="1" applyFill="1" applyBorder="1" applyAlignment="1">
      <alignment horizontal="left" vertical="top" wrapText="1"/>
    </xf>
    <xf numFmtId="170" fontId="11" fillId="0" borderId="13" xfId="2" applyNumberFormat="1" applyFont="1" applyBorder="1" applyAlignment="1">
      <alignment horizontal="center" vertical="center"/>
    </xf>
    <xf numFmtId="0" fontId="12" fillId="0" borderId="13" xfId="2" applyNumberFormat="1" applyFont="1" applyBorder="1" applyAlignment="1">
      <alignment horizontal="left" vertical="center" wrapText="1"/>
    </xf>
    <xf numFmtId="169" fontId="8" fillId="0" borderId="8" xfId="2" applyNumberFormat="1" applyFont="1" applyBorder="1" applyAlignment="1">
      <alignment horizontal="center" vertical="center"/>
    </xf>
    <xf numFmtId="4" fontId="9" fillId="0" borderId="13" xfId="2" applyNumberFormat="1" applyFont="1" applyBorder="1" applyAlignment="1">
      <alignment horizontal="right" vertical="center"/>
    </xf>
    <xf numFmtId="4" fontId="15" fillId="0" borderId="13" xfId="2" applyNumberFormat="1" applyFont="1" applyBorder="1" applyAlignment="1">
      <alignment horizontal="right" vertical="center"/>
    </xf>
    <xf numFmtId="169" fontId="8" fillId="0" borderId="13" xfId="2" applyNumberFormat="1" applyFont="1" applyBorder="1" applyAlignment="1">
      <alignment horizontal="center" vertical="top"/>
    </xf>
    <xf numFmtId="0" fontId="9" fillId="0" borderId="13" xfId="2" applyNumberFormat="1" applyFont="1" applyBorder="1" applyAlignment="1">
      <alignment horizontal="left" vertical="top" wrapText="1"/>
    </xf>
    <xf numFmtId="4" fontId="9" fillId="0" borderId="13" xfId="2" applyNumberFormat="1" applyFont="1" applyBorder="1" applyAlignment="1">
      <alignment horizontal="right" vertical="top"/>
    </xf>
    <xf numFmtId="2" fontId="10" fillId="0" borderId="15" xfId="2" applyNumberFormat="1" applyFont="1" applyBorder="1" applyAlignment="1">
      <alignment horizontal="right" vertical="top"/>
    </xf>
    <xf numFmtId="165" fontId="8" fillId="0" borderId="33" xfId="2" applyNumberFormat="1" applyFont="1" applyBorder="1" applyAlignment="1">
      <alignment horizontal="center" vertical="center"/>
    </xf>
    <xf numFmtId="43" fontId="2" fillId="0" borderId="33" xfId="2" applyFont="1" applyBorder="1" applyAlignment="1">
      <alignment horizontal="center" vertical="center"/>
    </xf>
    <xf numFmtId="43" fontId="2" fillId="0" borderId="38" xfId="2" applyFont="1" applyBorder="1" applyAlignment="1">
      <alignment horizontal="center" vertical="center"/>
    </xf>
    <xf numFmtId="0" fontId="9" fillId="0" borderId="25" xfId="2" applyNumberFormat="1" applyFont="1" applyBorder="1" applyAlignment="1">
      <alignment horizontal="left" vertical="center" wrapText="1"/>
    </xf>
    <xf numFmtId="4" fontId="7" fillId="0" borderId="10" xfId="2" applyNumberFormat="1" applyFont="1" applyBorder="1" applyAlignment="1">
      <alignment horizontal="right" vertical="center"/>
    </xf>
    <xf numFmtId="0" fontId="35" fillId="0" borderId="0" xfId="28" applyFont="1"/>
    <xf numFmtId="4" fontId="24" fillId="0" borderId="15" xfId="28" applyNumberFormat="1" applyFont="1" applyBorder="1" applyAlignment="1">
      <alignment horizontal="right" vertical="center" wrapText="1"/>
    </xf>
    <xf numFmtId="4" fontId="24" fillId="0" borderId="15" xfId="28" applyNumberFormat="1" applyFont="1" applyFill="1" applyBorder="1" applyAlignment="1">
      <alignment horizontal="right" vertical="center" wrapText="1"/>
    </xf>
    <xf numFmtId="0" fontId="39" fillId="0" borderId="0" xfId="28" applyFont="1" applyAlignment="1">
      <alignment horizontal="center"/>
    </xf>
    <xf numFmtId="43" fontId="17" fillId="0" borderId="0" xfId="22" applyFont="1" applyBorder="1" applyAlignment="1">
      <alignment horizontal="center"/>
    </xf>
    <xf numFmtId="43" fontId="7" fillId="0" borderId="0" xfId="22" applyFont="1" applyBorder="1" applyAlignment="1">
      <alignment horizontal="right" vertical="top" wrapText="1"/>
    </xf>
    <xf numFmtId="164" fontId="7" fillId="0" borderId="0" xfId="22" applyNumberFormat="1" applyFont="1" applyAlignment="1">
      <alignment horizontal="right" vertical="top"/>
    </xf>
    <xf numFmtId="0" fontId="17" fillId="0" borderId="0" xfId="23" applyNumberFormat="1" applyFont="1" applyFill="1" applyBorder="1" applyAlignment="1" applyProtection="1">
      <alignment horizontal="right" vertical="center" wrapText="1"/>
    </xf>
    <xf numFmtId="0" fontId="17" fillId="0" borderId="0" xfId="23" applyFont="1"/>
    <xf numFmtId="0" fontId="39" fillId="0" borderId="0" xfId="23" applyFont="1" applyAlignment="1">
      <alignment horizontal="center"/>
    </xf>
    <xf numFmtId="0" fontId="17" fillId="0" borderId="0" xfId="23" applyFont="1" applyAlignment="1"/>
    <xf numFmtId="0" fontId="14" fillId="0" borderId="0" xfId="28" applyFont="1" applyAlignment="1">
      <alignment horizontal="center"/>
    </xf>
    <xf numFmtId="0" fontId="17" fillId="0" borderId="0" xfId="28" applyFont="1"/>
    <xf numFmtId="0" fontId="22" fillId="0" borderId="0" xfId="28" applyFont="1"/>
    <xf numFmtId="0" fontId="14" fillId="0" borderId="15" xfId="28" applyFont="1" applyBorder="1" applyAlignment="1">
      <alignment horizontal="center" vertical="center" wrapText="1"/>
    </xf>
    <xf numFmtId="0" fontId="17" fillId="0" borderId="15" xfId="7" applyFont="1" applyBorder="1" applyAlignment="1">
      <alignment horizontal="center" vertical="center"/>
    </xf>
    <xf numFmtId="0" fontId="14" fillId="0" borderId="26" xfId="29" applyFont="1" applyBorder="1" applyAlignment="1">
      <alignment horizontal="center" vertical="top" wrapText="1"/>
    </xf>
    <xf numFmtId="0" fontId="14" fillId="0" borderId="26" xfId="29" applyFont="1" applyBorder="1" applyAlignment="1">
      <alignment vertical="top" wrapText="1"/>
    </xf>
    <xf numFmtId="0" fontId="14" fillId="0" borderId="50" xfId="30" applyFont="1" applyFill="1" applyBorder="1" applyAlignment="1">
      <alignment vertical="top" wrapText="1"/>
    </xf>
    <xf numFmtId="4" fontId="14" fillId="0" borderId="26" xfId="29" applyNumberFormat="1" applyFont="1" applyBorder="1" applyAlignment="1">
      <alignment horizontal="right" vertical="top" wrapText="1"/>
    </xf>
    <xf numFmtId="0" fontId="17" fillId="0" borderId="0" xfId="29" applyFont="1"/>
    <xf numFmtId="0" fontId="14" fillId="0" borderId="15" xfId="31" applyFont="1" applyBorder="1" applyAlignment="1">
      <alignment horizontal="center" vertical="top" wrapText="1"/>
    </xf>
    <xf numFmtId="0" fontId="14" fillId="0" borderId="15" xfId="31" applyFont="1" applyBorder="1" applyAlignment="1">
      <alignment vertical="top" wrapText="1"/>
    </xf>
    <xf numFmtId="0" fontId="14" fillId="0" borderId="7" xfId="30" applyFont="1" applyFill="1" applyBorder="1" applyAlignment="1">
      <alignment vertical="top" wrapText="1"/>
    </xf>
    <xf numFmtId="4" fontId="14" fillId="0" borderId="15" xfId="31" applyNumberFormat="1" applyFont="1" applyBorder="1" applyAlignment="1">
      <alignment horizontal="right" vertical="top" wrapText="1"/>
    </xf>
    <xf numFmtId="0" fontId="14" fillId="0" borderId="15" xfId="31" applyFont="1" applyBorder="1" applyAlignment="1">
      <alignment horizontal="right" vertical="top" wrapText="1"/>
    </xf>
    <xf numFmtId="0" fontId="17" fillId="0" borderId="0" xfId="31" applyFont="1"/>
    <xf numFmtId="0" fontId="14" fillId="0" borderId="15" xfId="28" applyFont="1" applyBorder="1" applyAlignment="1">
      <alignment horizontal="center" vertical="top" wrapText="1"/>
    </xf>
    <xf numFmtId="0" fontId="14" fillId="0" borderId="15" xfId="28" applyFont="1" applyBorder="1" applyAlignment="1">
      <alignment vertical="top" wrapText="1"/>
    </xf>
    <xf numFmtId="4" fontId="14" fillId="0" borderId="15" xfId="28" applyNumberFormat="1" applyFont="1" applyBorder="1" applyAlignment="1">
      <alignment horizontal="right" vertical="top" wrapText="1"/>
    </xf>
    <xf numFmtId="0" fontId="14" fillId="0" borderId="13" xfId="28" applyFont="1" applyBorder="1" applyAlignment="1">
      <alignment horizontal="center" vertical="top" wrapText="1"/>
    </xf>
    <xf numFmtId="0" fontId="14" fillId="0" borderId="13" xfId="28" applyFont="1" applyBorder="1" applyAlignment="1">
      <alignment vertical="top" wrapText="1"/>
    </xf>
    <xf numFmtId="0" fontId="14" fillId="0" borderId="51" xfId="28" applyFont="1" applyBorder="1" applyAlignment="1">
      <alignment horizontal="left" vertical="top" wrapText="1"/>
    </xf>
    <xf numFmtId="4" fontId="14" fillId="0" borderId="13" xfId="28" applyNumberFormat="1" applyFont="1" applyBorder="1" applyAlignment="1">
      <alignment horizontal="right" vertical="top" wrapText="1"/>
    </xf>
    <xf numFmtId="4" fontId="7" fillId="0" borderId="15" xfId="28" applyNumberFormat="1" applyFont="1" applyBorder="1" applyAlignment="1">
      <alignment horizontal="right" vertical="center" wrapText="1"/>
    </xf>
    <xf numFmtId="0" fontId="14" fillId="0" borderId="26" xfId="32" applyFont="1" applyBorder="1" applyAlignment="1">
      <alignment horizontal="center" vertical="top" wrapText="1"/>
    </xf>
    <xf numFmtId="0" fontId="14" fillId="0" borderId="26" xfId="32" applyFont="1" applyBorder="1" applyAlignment="1">
      <alignment vertical="top" wrapText="1"/>
    </xf>
    <xf numFmtId="0" fontId="14" fillId="0" borderId="26" xfId="32" applyFont="1" applyBorder="1" applyAlignment="1">
      <alignment horizontal="left" vertical="top" wrapText="1"/>
    </xf>
    <xf numFmtId="4" fontId="14" fillId="0" borderId="26" xfId="32" applyNumberFormat="1" applyFont="1" applyBorder="1" applyAlignment="1">
      <alignment horizontal="right" vertical="top" wrapText="1"/>
    </xf>
    <xf numFmtId="4" fontId="17" fillId="0" borderId="15" xfId="32" applyNumberFormat="1" applyFont="1" applyBorder="1" applyAlignment="1">
      <alignment horizontal="right" vertical="top"/>
    </xf>
    <xf numFmtId="0" fontId="17" fillId="0" borderId="0" xfId="32" applyFont="1"/>
    <xf numFmtId="0" fontId="14" fillId="0" borderId="8" xfId="28" applyFont="1" applyBorder="1" applyAlignment="1">
      <alignment horizontal="center" vertical="top" wrapText="1"/>
    </xf>
    <xf numFmtId="0" fontId="14" fillId="0" borderId="8" xfId="28" applyFont="1" applyBorder="1" applyAlignment="1">
      <alignment vertical="top" wrapText="1"/>
    </xf>
    <xf numFmtId="0" fontId="14" fillId="0" borderId="8" xfId="28" applyFont="1" applyBorder="1" applyAlignment="1">
      <alignment horizontal="left" vertical="top" wrapText="1"/>
    </xf>
    <xf numFmtId="4" fontId="14" fillId="0" borderId="8" xfId="28" applyNumberFormat="1" applyFont="1" applyBorder="1" applyAlignment="1">
      <alignment horizontal="right" vertical="top" wrapText="1"/>
    </xf>
    <xf numFmtId="4" fontId="17" fillId="0" borderId="8" xfId="28" applyNumberFormat="1" applyFont="1" applyBorder="1" applyAlignment="1">
      <alignment horizontal="right" vertical="top"/>
    </xf>
    <xf numFmtId="0" fontId="14" fillId="0" borderId="26" xfId="28" applyFont="1" applyBorder="1" applyAlignment="1">
      <alignment horizontal="center" vertical="top" wrapText="1"/>
    </xf>
    <xf numFmtId="0" fontId="14" fillId="0" borderId="26" xfId="28" applyFont="1" applyBorder="1" applyAlignment="1">
      <alignment vertical="top" wrapText="1"/>
    </xf>
    <xf numFmtId="0" fontId="14" fillId="0" borderId="26" xfId="28" applyFont="1" applyBorder="1" applyAlignment="1">
      <alignment horizontal="left" vertical="top" wrapText="1"/>
    </xf>
    <xf numFmtId="4" fontId="14" fillId="0" borderId="26" xfId="28" applyNumberFormat="1" applyFont="1" applyBorder="1" applyAlignment="1">
      <alignment horizontal="right" vertical="top" wrapText="1"/>
    </xf>
    <xf numFmtId="4" fontId="17" fillId="0" borderId="26" xfId="28" applyNumberFormat="1" applyFont="1" applyBorder="1" applyAlignment="1">
      <alignment horizontal="right" vertical="top"/>
    </xf>
    <xf numFmtId="4" fontId="17" fillId="0" borderId="26" xfId="32" applyNumberFormat="1" applyFont="1" applyBorder="1" applyAlignment="1">
      <alignment horizontal="right" vertical="top"/>
    </xf>
    <xf numFmtId="4" fontId="7" fillId="0" borderId="26" xfId="28" applyNumberFormat="1" applyFont="1" applyBorder="1" applyAlignment="1">
      <alignment horizontal="right" vertical="center" wrapText="1"/>
    </xf>
    <xf numFmtId="0" fontId="22" fillId="0" borderId="0" xfId="28" applyFont="1" applyFill="1"/>
    <xf numFmtId="4" fontId="17" fillId="0" borderId="27" xfId="28" applyNumberFormat="1" applyFont="1" applyBorder="1" applyAlignment="1">
      <alignment horizontal="right" vertical="top"/>
    </xf>
    <xf numFmtId="4" fontId="17" fillId="0" borderId="32" xfId="28" applyNumberFormat="1" applyFont="1" applyBorder="1" applyAlignment="1">
      <alignment horizontal="right" vertical="top"/>
    </xf>
    <xf numFmtId="4" fontId="14" fillId="0" borderId="13" xfId="29" applyNumberFormat="1" applyFont="1" applyBorder="1" applyAlignment="1">
      <alignment horizontal="right" vertical="top" wrapText="1"/>
    </xf>
    <xf numFmtId="4" fontId="17" fillId="0" borderId="6" xfId="32" applyNumberFormat="1" applyFont="1" applyBorder="1" applyAlignment="1">
      <alignment horizontal="right" vertical="top"/>
    </xf>
    <xf numFmtId="4" fontId="14" fillId="0" borderId="15" xfId="29" applyNumberFormat="1" applyFont="1" applyBorder="1" applyAlignment="1">
      <alignment horizontal="right" vertical="top" wrapText="1"/>
    </xf>
    <xf numFmtId="0" fontId="52" fillId="0" borderId="0" xfId="28" applyFont="1" applyAlignment="1">
      <alignment wrapText="1"/>
    </xf>
    <xf numFmtId="4" fontId="14" fillId="3" borderId="15" xfId="22" applyNumberFormat="1" applyFont="1" applyFill="1" applyBorder="1" applyAlignment="1">
      <alignment horizontal="right" vertical="top"/>
    </xf>
    <xf numFmtId="4" fontId="14" fillId="3" borderId="8" xfId="22" applyNumberFormat="1" applyFont="1" applyFill="1" applyBorder="1" applyAlignment="1">
      <alignment horizontal="right" vertical="top"/>
    </xf>
    <xf numFmtId="0" fontId="31" fillId="3" borderId="0" xfId="13" applyFont="1" applyFill="1" applyBorder="1" applyAlignment="1"/>
    <xf numFmtId="0" fontId="32" fillId="3" borderId="15" xfId="13" applyFont="1" applyFill="1" applyBorder="1" applyAlignment="1">
      <alignment horizontal="center" vertical="center"/>
    </xf>
    <xf numFmtId="0" fontId="32" fillId="3" borderId="15" xfId="13" applyFont="1" applyFill="1" applyBorder="1" applyAlignment="1">
      <alignment horizontal="center"/>
    </xf>
    <xf numFmtId="0" fontId="32" fillId="3" borderId="15" xfId="13" applyFont="1" applyFill="1" applyBorder="1" applyAlignment="1">
      <alignment horizontal="center" vertical="center" wrapText="1"/>
    </xf>
    <xf numFmtId="49" fontId="32" fillId="3" borderId="15" xfId="14" applyNumberFormat="1" applyFont="1" applyFill="1" applyBorder="1" applyAlignment="1">
      <alignment horizontal="center" vertical="center"/>
    </xf>
    <xf numFmtId="49" fontId="32" fillId="3" borderId="15" xfId="14" applyNumberFormat="1" applyFont="1" applyFill="1" applyBorder="1" applyAlignment="1">
      <alignment horizontal="center" vertical="center" wrapText="1"/>
    </xf>
    <xf numFmtId="43" fontId="31" fillId="3" borderId="26" xfId="14" applyNumberFormat="1" applyFont="1" applyFill="1" applyBorder="1" applyAlignment="1">
      <alignment vertical="center" wrapText="1"/>
    </xf>
    <xf numFmtId="43" fontId="31" fillId="3" borderId="15" xfId="14" applyNumberFormat="1" applyFont="1" applyFill="1" applyBorder="1" applyAlignment="1">
      <alignment vertical="center"/>
    </xf>
    <xf numFmtId="43" fontId="32" fillId="3" borderId="15" xfId="14" applyNumberFormat="1" applyFont="1" applyFill="1" applyBorder="1" applyAlignment="1">
      <alignment vertical="center"/>
    </xf>
    <xf numFmtId="43" fontId="32" fillId="3" borderId="26" xfId="14" applyFont="1" applyFill="1" applyBorder="1" applyAlignment="1">
      <alignment vertical="center" wrapText="1"/>
    </xf>
    <xf numFmtId="167" fontId="11" fillId="0" borderId="20" xfId="2" applyNumberFormat="1" applyFont="1" applyBorder="1" applyAlignment="1">
      <alignment horizontal="center" vertical="center"/>
    </xf>
    <xf numFmtId="0" fontId="18" fillId="3" borderId="0" xfId="0" applyFont="1" applyFill="1" applyAlignment="1">
      <alignment vertical="top" wrapText="1"/>
    </xf>
    <xf numFmtId="43" fontId="14" fillId="0" borderId="6" xfId="2" applyFont="1" applyBorder="1" applyAlignment="1">
      <alignment horizontal="left" vertical="center" wrapText="1"/>
    </xf>
    <xf numFmtId="43" fontId="14" fillId="0" borderId="27" xfId="2" applyFont="1" applyBorder="1" applyAlignment="1">
      <alignment horizontal="left" vertical="top" wrapText="1"/>
    </xf>
    <xf numFmtId="43" fontId="5" fillId="0" borderId="4" xfId="2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169" fontId="5" fillId="0" borderId="15" xfId="2" applyNumberFormat="1" applyFont="1" applyBorder="1" applyAlignment="1">
      <alignment horizontal="center" vertical="top"/>
    </xf>
    <xf numFmtId="170" fontId="16" fillId="0" borderId="15" xfId="2" applyNumberFormat="1" applyFont="1" applyBorder="1" applyAlignment="1">
      <alignment horizontal="center" vertical="top"/>
    </xf>
    <xf numFmtId="167" fontId="16" fillId="0" borderId="2" xfId="2" applyNumberFormat="1" applyFont="1" applyBorder="1" applyAlignment="1">
      <alignment horizontal="center" vertical="top"/>
    </xf>
    <xf numFmtId="2" fontId="5" fillId="0" borderId="39" xfId="2" applyNumberFormat="1" applyFont="1" applyBorder="1" applyAlignment="1">
      <alignment horizontal="right" vertical="top"/>
    </xf>
    <xf numFmtId="170" fontId="16" fillId="0" borderId="26" xfId="2" applyNumberFormat="1" applyFont="1" applyBorder="1" applyAlignment="1">
      <alignment horizontal="center" vertical="center"/>
    </xf>
    <xf numFmtId="168" fontId="16" fillId="0" borderId="2" xfId="2" applyNumberFormat="1" applyFont="1" applyBorder="1" applyAlignment="1">
      <alignment horizontal="center" vertical="center"/>
    </xf>
    <xf numFmtId="170" fontId="16" fillId="0" borderId="15" xfId="2" applyNumberFormat="1" applyFont="1" applyBorder="1" applyAlignment="1">
      <alignment horizontal="center" vertical="center"/>
    </xf>
    <xf numFmtId="43" fontId="2" fillId="0" borderId="0" xfId="2" applyFont="1" applyAlignment="1">
      <alignment wrapText="1"/>
    </xf>
    <xf numFmtId="164" fontId="2" fillId="0" borderId="0" xfId="2" applyNumberFormat="1" applyFont="1" applyAlignment="1">
      <alignment horizontal="right"/>
    </xf>
    <xf numFmtId="0" fontId="2" fillId="0" borderId="0" xfId="1" applyNumberFormat="1" applyFont="1" applyFill="1" applyBorder="1" applyAlignment="1" applyProtection="1">
      <alignment horizontal="right" wrapText="1"/>
    </xf>
    <xf numFmtId="0" fontId="2" fillId="0" borderId="0" xfId="1" applyFont="1" applyBorder="1" applyAlignment="1">
      <alignment horizontal="left" wrapText="1"/>
    </xf>
    <xf numFmtId="0" fontId="2" fillId="0" borderId="0" xfId="1" applyFont="1" applyAlignment="1"/>
    <xf numFmtId="0" fontId="2" fillId="0" borderId="0" xfId="1" applyFont="1" applyBorder="1" applyAlignment="1"/>
    <xf numFmtId="0" fontId="2" fillId="0" borderId="0" xfId="1" applyNumberFormat="1" applyFont="1" applyFill="1" applyBorder="1" applyAlignment="1" applyProtection="1">
      <alignment wrapText="1"/>
    </xf>
    <xf numFmtId="43" fontId="2" fillId="0" borderId="0" xfId="1" applyNumberFormat="1" applyFont="1" applyFill="1" applyBorder="1" applyAlignment="1" applyProtection="1">
      <alignment wrapText="1"/>
    </xf>
    <xf numFmtId="0" fontId="2" fillId="0" borderId="0" xfId="1" applyNumberFormat="1" applyFont="1" applyFill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right"/>
      <protection locked="0"/>
    </xf>
    <xf numFmtId="0" fontId="5" fillId="0" borderId="4" xfId="2" applyNumberFormat="1" applyFont="1" applyFill="1" applyBorder="1" applyAlignment="1">
      <alignment horizontal="left" vertical="top" wrapText="1"/>
    </xf>
    <xf numFmtId="4" fontId="5" fillId="0" borderId="4" xfId="2" applyNumberFormat="1" applyFont="1" applyBorder="1" applyAlignment="1">
      <alignment horizontal="right" vertical="top"/>
    </xf>
    <xf numFmtId="0" fontId="16" fillId="0" borderId="4" xfId="2" applyNumberFormat="1" applyFont="1" applyFill="1" applyBorder="1" applyAlignment="1">
      <alignment horizontal="left" vertical="top" wrapText="1"/>
    </xf>
    <xf numFmtId="4" fontId="16" fillId="0" borderId="4" xfId="2" applyNumberFormat="1" applyFont="1" applyBorder="1" applyAlignment="1">
      <alignment horizontal="right" vertical="top"/>
    </xf>
    <xf numFmtId="2" fontId="16" fillId="0" borderId="39" xfId="2" applyNumberFormat="1" applyFont="1" applyBorder="1" applyAlignment="1">
      <alignment horizontal="right" vertical="top"/>
    </xf>
    <xf numFmtId="0" fontId="16" fillId="0" borderId="4" xfId="2" applyNumberFormat="1" applyFont="1" applyBorder="1" applyAlignment="1">
      <alignment horizontal="left" vertical="top" wrapText="1"/>
    </xf>
    <xf numFmtId="0" fontId="2" fillId="0" borderId="0" xfId="1" applyFont="1" applyBorder="1"/>
    <xf numFmtId="43" fontId="5" fillId="0" borderId="25" xfId="2" applyFont="1" applyBorder="1" applyAlignment="1">
      <alignment horizontal="left" vertical="center" wrapText="1"/>
    </xf>
    <xf numFmtId="4" fontId="5" fillId="0" borderId="10" xfId="2" applyNumberFormat="1" applyFont="1" applyBorder="1" applyAlignment="1">
      <alignment horizontal="right" vertical="center"/>
    </xf>
    <xf numFmtId="2" fontId="5" fillId="0" borderId="39" xfId="2" applyNumberFormat="1" applyFont="1" applyBorder="1" applyAlignment="1">
      <alignment horizontal="right" vertical="center"/>
    </xf>
    <xf numFmtId="43" fontId="16" fillId="0" borderId="17" xfId="2" applyFont="1" applyBorder="1" applyAlignment="1">
      <alignment horizontal="left" vertical="center" wrapText="1"/>
    </xf>
    <xf numFmtId="4" fontId="16" fillId="0" borderId="17" xfId="2" applyNumberFormat="1" applyFont="1" applyBorder="1" applyAlignment="1">
      <alignment horizontal="right" vertical="center"/>
    </xf>
    <xf numFmtId="2" fontId="16" fillId="0" borderId="39" xfId="2" applyNumberFormat="1" applyFont="1" applyBorder="1" applyAlignment="1">
      <alignment horizontal="right" vertical="center"/>
    </xf>
    <xf numFmtId="43" fontId="16" fillId="0" borderId="15" xfId="2" applyFont="1" applyBorder="1" applyAlignment="1">
      <alignment horizontal="left" vertical="center" wrapText="1"/>
    </xf>
    <xf numFmtId="168" fontId="16" fillId="0" borderId="15" xfId="2" applyNumberFormat="1" applyFont="1" applyBorder="1" applyAlignment="1">
      <alignment horizontal="center" vertical="center" wrapText="1"/>
    </xf>
    <xf numFmtId="0" fontId="31" fillId="0" borderId="0" xfId="13" applyFont="1" applyAlignment="1"/>
    <xf numFmtId="164" fontId="1" fillId="0" borderId="0" xfId="1" applyNumberFormat="1" applyFont="1" applyAlignment="1">
      <alignment horizontal="right"/>
    </xf>
    <xf numFmtId="186" fontId="4" fillId="0" borderId="0" xfId="1" applyNumberFormat="1" applyFont="1" applyFill="1" applyBorder="1" applyAlignment="1" applyProtection="1">
      <alignment horizontal="center" wrapText="1"/>
    </xf>
    <xf numFmtId="4" fontId="22" fillId="0" borderId="15" xfId="2" applyNumberFormat="1" applyFont="1" applyFill="1" applyBorder="1" applyAlignment="1">
      <alignment horizontal="right" vertical="center" wrapText="1"/>
    </xf>
    <xf numFmtId="0" fontId="17" fillId="0" borderId="8" xfId="2" applyNumberFormat="1" applyFont="1" applyFill="1" applyBorder="1" applyAlignment="1">
      <alignment vertical="top" wrapText="1"/>
    </xf>
    <xf numFmtId="0" fontId="14" fillId="0" borderId="15" xfId="3" applyNumberFormat="1" applyFont="1" applyBorder="1" applyAlignment="1">
      <alignment vertical="top" wrapText="1"/>
    </xf>
    <xf numFmtId="168" fontId="11" fillId="0" borderId="0" xfId="2" applyNumberFormat="1" applyFont="1" applyBorder="1" applyAlignment="1">
      <alignment horizontal="center" vertical="top"/>
    </xf>
    <xf numFmtId="0" fontId="14" fillId="0" borderId="54" xfId="2" applyNumberFormat="1" applyFont="1" applyFill="1" applyBorder="1" applyAlignment="1">
      <alignment horizontal="left" vertical="top" wrapText="1"/>
    </xf>
    <xf numFmtId="4" fontId="15" fillId="0" borderId="24" xfId="2" applyNumberFormat="1" applyFont="1" applyBorder="1" applyAlignment="1">
      <alignment horizontal="right" vertical="top"/>
    </xf>
    <xf numFmtId="0" fontId="14" fillId="3" borderId="27" xfId="3" applyNumberFormat="1" applyFont="1" applyFill="1" applyBorder="1" applyAlignment="1">
      <alignment vertical="center" wrapText="1"/>
    </xf>
    <xf numFmtId="2" fontId="15" fillId="0" borderId="15" xfId="2" applyNumberFormat="1" applyFont="1" applyBorder="1" applyAlignment="1">
      <alignment horizontal="right" vertical="center"/>
    </xf>
    <xf numFmtId="4" fontId="24" fillId="0" borderId="15" xfId="6" applyNumberFormat="1" applyFont="1" applyBorder="1" applyAlignment="1">
      <alignment horizontal="center" vertical="top"/>
    </xf>
    <xf numFmtId="0" fontId="4" fillId="0" borderId="0" xfId="1" applyFont="1" applyBorder="1" applyAlignment="1">
      <alignment horizontal="right" wrapText="1"/>
    </xf>
    <xf numFmtId="188" fontId="32" fillId="3" borderId="15" xfId="13" applyNumberFormat="1" applyFont="1" applyFill="1" applyBorder="1" applyAlignment="1">
      <alignment vertical="center"/>
    </xf>
    <xf numFmtId="0" fontId="31" fillId="3" borderId="0" xfId="13" applyFont="1" applyFill="1" applyBorder="1"/>
    <xf numFmtId="0" fontId="31" fillId="3" borderId="0" xfId="13" applyFont="1" applyFill="1" applyBorder="1" applyAlignment="1">
      <alignment horizontal="center"/>
    </xf>
    <xf numFmtId="0" fontId="31" fillId="3" borderId="0" xfId="13" applyFont="1" applyFill="1" applyBorder="1" applyAlignment="1">
      <alignment horizontal="center" vertical="center"/>
    </xf>
    <xf numFmtId="2" fontId="31" fillId="3" borderId="0" xfId="13" applyNumberFormat="1" applyFont="1" applyFill="1" applyBorder="1" applyAlignment="1">
      <alignment horizontal="center"/>
    </xf>
    <xf numFmtId="2" fontId="32" fillId="3" borderId="15" xfId="14" applyNumberFormat="1" applyFont="1" applyFill="1" applyBorder="1" applyAlignment="1">
      <alignment horizontal="center" vertical="center"/>
    </xf>
    <xf numFmtId="43" fontId="31" fillId="3" borderId="15" xfId="14" applyFont="1" applyFill="1" applyBorder="1" applyAlignment="1">
      <alignment vertical="center" wrapText="1"/>
    </xf>
    <xf numFmtId="2" fontId="31" fillId="3" borderId="15" xfId="13" applyNumberFormat="1" applyFont="1" applyFill="1" applyBorder="1" applyAlignment="1">
      <alignment horizontal="center" vertical="center" wrapText="1"/>
    </xf>
    <xf numFmtId="2" fontId="32" fillId="3" borderId="15" xfId="13" applyNumberFormat="1" applyFont="1" applyFill="1" applyBorder="1" applyAlignment="1">
      <alignment horizontal="center" vertical="center" wrapText="1"/>
    </xf>
    <xf numFmtId="0" fontId="31" fillId="3" borderId="51" xfId="13" applyFont="1" applyFill="1" applyBorder="1" applyAlignment="1"/>
    <xf numFmtId="0" fontId="32" fillId="3" borderId="37" xfId="13" applyFont="1" applyFill="1" applyBorder="1" applyAlignment="1"/>
    <xf numFmtId="0" fontId="32" fillId="3" borderId="0" xfId="13" applyFont="1" applyFill="1" applyBorder="1" applyAlignment="1"/>
    <xf numFmtId="0" fontId="32" fillId="3" borderId="51" xfId="13" applyFont="1" applyFill="1" applyBorder="1" applyAlignment="1"/>
    <xf numFmtId="43" fontId="4" fillId="0" borderId="8" xfId="6" applyFont="1" applyBorder="1" applyAlignment="1">
      <alignment horizontal="center" vertical="center"/>
    </xf>
    <xf numFmtId="168" fontId="21" fillId="0" borderId="21" xfId="6" applyNumberFormat="1" applyFont="1" applyBorder="1" applyAlignment="1">
      <alignment horizontal="center" vertical="center"/>
    </xf>
    <xf numFmtId="4" fontId="14" fillId="0" borderId="43" xfId="6" applyNumberFormat="1" applyFont="1" applyBorder="1" applyAlignment="1">
      <alignment horizontal="right" vertical="center"/>
    </xf>
    <xf numFmtId="4" fontId="14" fillId="0" borderId="47" xfId="6" applyNumberFormat="1" applyFont="1" applyBorder="1" applyAlignment="1">
      <alignment horizontal="right" vertical="center"/>
    </xf>
    <xf numFmtId="4" fontId="14" fillId="0" borderId="45" xfId="6" applyNumberFormat="1" applyFont="1" applyBorder="1" applyAlignment="1">
      <alignment horizontal="right" vertical="center"/>
    </xf>
    <xf numFmtId="168" fontId="21" fillId="0" borderId="15" xfId="6" applyNumberFormat="1" applyFont="1" applyBorder="1" applyAlignment="1">
      <alignment horizontal="center" vertical="center"/>
    </xf>
    <xf numFmtId="0" fontId="23" fillId="0" borderId="15" xfId="6" applyNumberFormat="1" applyFont="1" applyBorder="1" applyAlignment="1">
      <alignment horizontal="center" vertical="center"/>
    </xf>
    <xf numFmtId="168" fontId="21" fillId="0" borderId="2" xfId="6" applyNumberFormat="1" applyFont="1" applyBorder="1" applyAlignment="1">
      <alignment horizontal="center" vertical="center"/>
    </xf>
    <xf numFmtId="4" fontId="14" fillId="0" borderId="1" xfId="6" applyNumberFormat="1" applyFont="1" applyBorder="1" applyAlignment="1">
      <alignment horizontal="right" vertical="center"/>
    </xf>
    <xf numFmtId="168" fontId="21" fillId="0" borderId="20" xfId="6" applyNumberFormat="1" applyFont="1" applyBorder="1" applyAlignment="1">
      <alignment horizontal="center" vertical="center"/>
    </xf>
    <xf numFmtId="4" fontId="14" fillId="0" borderId="33" xfId="6" applyNumberFormat="1" applyFont="1" applyBorder="1" applyAlignment="1">
      <alignment horizontal="right" vertical="center"/>
    </xf>
    <xf numFmtId="43" fontId="4" fillId="0" borderId="13" xfId="6" applyFont="1" applyBorder="1" applyAlignment="1">
      <alignment horizontal="center" vertical="center"/>
    </xf>
    <xf numFmtId="170" fontId="21" fillId="0" borderId="13" xfId="6" applyNumberFormat="1" applyFont="1" applyBorder="1" applyAlignment="1">
      <alignment horizontal="center" vertical="center"/>
    </xf>
    <xf numFmtId="43" fontId="14" fillId="0" borderId="24" xfId="6" applyFont="1" applyFill="1" applyBorder="1" applyAlignment="1">
      <alignment horizontal="left" vertical="center" wrapText="1"/>
    </xf>
    <xf numFmtId="2" fontId="14" fillId="0" borderId="42" xfId="6" applyNumberFormat="1" applyFont="1" applyBorder="1" applyAlignment="1">
      <alignment horizontal="right" vertical="center"/>
    </xf>
    <xf numFmtId="4" fontId="14" fillId="0" borderId="42" xfId="6" applyNumberFormat="1" applyFont="1" applyBorder="1" applyAlignment="1">
      <alignment horizontal="right" vertical="center"/>
    </xf>
    <xf numFmtId="168" fontId="21" fillId="0" borderId="0" xfId="6" applyNumberFormat="1" applyFont="1" applyBorder="1" applyAlignment="1">
      <alignment horizontal="center" vertical="center"/>
    </xf>
    <xf numFmtId="4" fontId="14" fillId="0" borderId="18" xfId="6" applyNumberFormat="1" applyFont="1" applyBorder="1" applyAlignment="1">
      <alignment horizontal="right" vertical="center"/>
    </xf>
    <xf numFmtId="4" fontId="14" fillId="0" borderId="14" xfId="6" applyNumberFormat="1" applyFont="1" applyBorder="1" applyAlignment="1">
      <alignment horizontal="right" vertical="center"/>
    </xf>
    <xf numFmtId="4" fontId="14" fillId="0" borderId="5" xfId="6" applyNumberFormat="1" applyFont="1" applyBorder="1" applyAlignment="1">
      <alignment horizontal="right" vertical="center"/>
    </xf>
    <xf numFmtId="2" fontId="14" fillId="0" borderId="41" xfId="6" applyNumberFormat="1" applyFont="1" applyBorder="1" applyAlignment="1">
      <alignment horizontal="right" vertical="center"/>
    </xf>
    <xf numFmtId="2" fontId="14" fillId="0" borderId="40" xfId="6" applyNumberFormat="1" applyFont="1" applyBorder="1" applyAlignment="1">
      <alignment horizontal="right" vertical="center"/>
    </xf>
    <xf numFmtId="43" fontId="14" fillId="0" borderId="21" xfId="6" applyFont="1" applyBorder="1" applyAlignment="1">
      <alignment horizontal="left" vertical="center" wrapText="1"/>
    </xf>
    <xf numFmtId="43" fontId="7" fillId="0" borderId="7" xfId="6" applyFont="1" applyBorder="1" applyAlignment="1">
      <alignment horizontal="left" vertical="center" wrapText="1"/>
    </xf>
    <xf numFmtId="169" fontId="24" fillId="0" borderId="15" xfId="6" applyNumberFormat="1" applyFont="1" applyBorder="1" applyAlignment="1">
      <alignment horizontal="center" vertical="center"/>
    </xf>
    <xf numFmtId="43" fontId="14" fillId="0" borderId="9" xfId="2" applyFont="1" applyBorder="1" applyAlignment="1">
      <alignment horizontal="left" vertical="center" wrapText="1"/>
    </xf>
    <xf numFmtId="43" fontId="5" fillId="0" borderId="6" xfId="2" applyFont="1" applyBorder="1" applyAlignment="1">
      <alignment horizontal="center" vertical="center"/>
    </xf>
    <xf numFmtId="43" fontId="5" fillId="0" borderId="7" xfId="2" applyFont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wrapText="1"/>
    </xf>
    <xf numFmtId="43" fontId="4" fillId="0" borderId="0" xfId="1" applyNumberFormat="1" applyFont="1" applyFill="1" applyBorder="1" applyAlignment="1" applyProtection="1">
      <alignment horizontal="center" wrapText="1"/>
    </xf>
    <xf numFmtId="0" fontId="23" fillId="0" borderId="20" xfId="1" applyFont="1" applyBorder="1" applyAlignment="1">
      <alignment horizontal="left"/>
    </xf>
    <xf numFmtId="0" fontId="23" fillId="0" borderId="31" xfId="1" applyFont="1" applyBorder="1" applyAlignment="1">
      <alignment horizontal="left"/>
    </xf>
    <xf numFmtId="0" fontId="3" fillId="0" borderId="0" xfId="1" applyNumberFormat="1" applyFont="1" applyFill="1" applyBorder="1" applyAlignment="1" applyProtection="1">
      <alignment horizontal="center" wrapText="1"/>
    </xf>
    <xf numFmtId="43" fontId="4" fillId="0" borderId="0" xfId="2" applyFont="1" applyFill="1" applyBorder="1" applyAlignment="1">
      <alignment horizontal="center"/>
    </xf>
    <xf numFmtId="43" fontId="5" fillId="5" borderId="1" xfId="2" applyFont="1" applyFill="1" applyBorder="1" applyAlignment="1">
      <alignment horizontal="center" vertical="center"/>
    </xf>
    <xf numFmtId="43" fontId="5" fillId="5" borderId="2" xfId="2" applyFont="1" applyFill="1" applyBorder="1" applyAlignment="1">
      <alignment horizontal="center" vertical="center"/>
    </xf>
    <xf numFmtId="43" fontId="5" fillId="5" borderId="3" xfId="2" applyFont="1" applyFill="1" applyBorder="1" applyAlignment="1">
      <alignment horizontal="center" vertical="center"/>
    </xf>
    <xf numFmtId="43" fontId="5" fillId="5" borderId="4" xfId="2" applyFont="1" applyFill="1" applyBorder="1" applyAlignment="1">
      <alignment horizontal="center" vertical="center"/>
    </xf>
    <xf numFmtId="43" fontId="5" fillId="5" borderId="24" xfId="2" applyFont="1" applyFill="1" applyBorder="1" applyAlignment="1">
      <alignment horizontal="center" vertical="center"/>
    </xf>
    <xf numFmtId="164" fontId="5" fillId="5" borderId="4" xfId="2" applyNumberFormat="1" applyFont="1" applyFill="1" applyBorder="1" applyAlignment="1">
      <alignment horizontal="center" vertical="center" wrapText="1"/>
    </xf>
    <xf numFmtId="164" fontId="5" fillId="5" borderId="24" xfId="2" applyNumberFormat="1" applyFont="1" applyFill="1" applyBorder="1" applyAlignment="1">
      <alignment horizontal="center" vertical="center" wrapText="1"/>
    </xf>
    <xf numFmtId="0" fontId="12" fillId="0" borderId="15" xfId="2" applyNumberFormat="1" applyFont="1" applyBorder="1" applyAlignment="1">
      <alignment horizontal="left" vertical="center" wrapText="1"/>
    </xf>
    <xf numFmtId="43" fontId="17" fillId="0" borderId="6" xfId="2" applyFont="1" applyBorder="1" applyAlignment="1">
      <alignment horizontal="left" vertical="center" wrapText="1"/>
    </xf>
    <xf numFmtId="43" fontId="17" fillId="0" borderId="22" xfId="2" applyFont="1" applyBorder="1" applyAlignment="1">
      <alignment horizontal="left" vertical="center" wrapText="1"/>
    </xf>
    <xf numFmtId="43" fontId="17" fillId="0" borderId="7" xfId="2" applyFont="1" applyBorder="1" applyAlignment="1">
      <alignment horizontal="left" vertical="center" wrapText="1"/>
    </xf>
    <xf numFmtId="49" fontId="17" fillId="0" borderId="8" xfId="2" applyNumberFormat="1" applyFont="1" applyBorder="1" applyAlignment="1">
      <alignment horizontal="center" vertical="center" wrapText="1"/>
    </xf>
    <xf numFmtId="49" fontId="17" fillId="0" borderId="13" xfId="2" applyNumberFormat="1" applyFont="1" applyBorder="1" applyAlignment="1">
      <alignment horizontal="center" vertical="center" wrapText="1"/>
    </xf>
    <xf numFmtId="49" fontId="17" fillId="0" borderId="26" xfId="2" applyNumberFormat="1" applyFont="1" applyBorder="1" applyAlignment="1">
      <alignment horizontal="center" vertical="center" wrapText="1"/>
    </xf>
    <xf numFmtId="164" fontId="5" fillId="5" borderId="6" xfId="2" applyNumberFormat="1" applyFont="1" applyFill="1" applyBorder="1" applyAlignment="1">
      <alignment horizontal="center" vertical="center" wrapText="1"/>
    </xf>
    <xf numFmtId="164" fontId="5" fillId="5" borderId="7" xfId="2" applyNumberFormat="1" applyFont="1" applyFill="1" applyBorder="1" applyAlignment="1">
      <alignment horizontal="center" vertical="center" wrapText="1"/>
    </xf>
    <xf numFmtId="43" fontId="5" fillId="5" borderId="8" xfId="2" applyFont="1" applyFill="1" applyBorder="1" applyAlignment="1">
      <alignment horizontal="center" vertical="center" wrapText="1"/>
    </xf>
    <xf numFmtId="0" fontId="1" fillId="5" borderId="13" xfId="1" applyFill="1" applyBorder="1" applyAlignment="1">
      <alignment horizontal="center" vertical="center" wrapText="1"/>
    </xf>
    <xf numFmtId="43" fontId="5" fillId="4" borderId="6" xfId="2" applyFont="1" applyFill="1" applyBorder="1" applyAlignment="1">
      <alignment horizontal="center" vertical="center" wrapText="1"/>
    </xf>
    <xf numFmtId="43" fontId="5" fillId="4" borderId="22" xfId="2" applyFont="1" applyFill="1" applyBorder="1" applyAlignment="1">
      <alignment horizontal="center" vertical="center" wrapText="1"/>
    </xf>
    <xf numFmtId="43" fontId="5" fillId="4" borderId="7" xfId="2" applyFont="1" applyFill="1" applyBorder="1" applyAlignment="1">
      <alignment horizontal="center" vertical="center" wrapText="1"/>
    </xf>
    <xf numFmtId="43" fontId="17" fillId="0" borderId="15" xfId="2" applyFont="1" applyBorder="1" applyAlignment="1">
      <alignment vertical="center" wrapText="1"/>
    </xf>
    <xf numFmtId="164" fontId="5" fillId="5" borderId="5" xfId="2" applyNumberFormat="1" applyFont="1" applyFill="1" applyBorder="1" applyAlignment="1">
      <alignment horizontal="center" vertical="center" wrapText="1"/>
    </xf>
    <xf numFmtId="164" fontId="5" fillId="5" borderId="42" xfId="2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43" fontId="4" fillId="0" borderId="0" xfId="1" applyNumberFormat="1" applyFont="1" applyFill="1" applyBorder="1" applyAlignment="1" applyProtection="1">
      <alignment horizontal="center" vertical="center" wrapText="1"/>
    </xf>
    <xf numFmtId="43" fontId="7" fillId="5" borderId="15" xfId="2" applyFont="1" applyFill="1" applyBorder="1" applyAlignment="1">
      <alignment horizontal="center" vertical="center"/>
    </xf>
    <xf numFmtId="0" fontId="39" fillId="5" borderId="15" xfId="16" applyFont="1" applyFill="1" applyBorder="1" applyAlignment="1">
      <alignment horizontal="center" vertical="center" wrapText="1"/>
    </xf>
    <xf numFmtId="49" fontId="39" fillId="5" borderId="15" xfId="17" applyNumberFormat="1" applyFont="1" applyFill="1" applyBorder="1" applyAlignment="1" applyProtection="1">
      <alignment horizontal="center" vertical="center" wrapText="1"/>
      <protection locked="0"/>
    </xf>
    <xf numFmtId="0" fontId="53" fillId="5" borderId="15" xfId="16" applyFont="1" applyFill="1" applyBorder="1" applyAlignment="1">
      <alignment horizontal="center" vertical="center" wrapText="1"/>
    </xf>
    <xf numFmtId="43" fontId="7" fillId="0" borderId="15" xfId="3" applyFont="1" applyFill="1" applyBorder="1" applyAlignment="1">
      <alignment horizontal="center" vertical="center" wrapText="1"/>
    </xf>
    <xf numFmtId="0" fontId="4" fillId="0" borderId="0" xfId="7" applyNumberFormat="1" applyFont="1" applyFill="1" applyBorder="1" applyAlignment="1" applyProtection="1">
      <alignment horizontal="center" wrapText="1"/>
    </xf>
    <xf numFmtId="43" fontId="5" fillId="0" borderId="8" xfId="6" applyFont="1" applyBorder="1" applyAlignment="1">
      <alignment horizontal="center" vertical="center" wrapText="1"/>
    </xf>
    <xf numFmtId="0" fontId="1" fillId="0" borderId="13" xfId="7" applyFont="1" applyBorder="1" applyAlignment="1">
      <alignment horizontal="center" vertical="center" wrapText="1"/>
    </xf>
    <xf numFmtId="43" fontId="5" fillId="0" borderId="1" xfId="6" applyFont="1" applyFill="1" applyBorder="1" applyAlignment="1">
      <alignment horizontal="center" vertical="center"/>
    </xf>
    <xf numFmtId="0" fontId="1" fillId="0" borderId="2" xfId="7" applyFont="1" applyBorder="1" applyAlignment="1"/>
    <xf numFmtId="0" fontId="1" fillId="0" borderId="3" xfId="7" applyFont="1" applyBorder="1" applyAlignment="1"/>
    <xf numFmtId="43" fontId="5" fillId="0" borderId="4" xfId="6" applyFont="1" applyFill="1" applyBorder="1" applyAlignment="1">
      <alignment horizontal="center" vertical="center"/>
    </xf>
    <xf numFmtId="0" fontId="1" fillId="0" borderId="24" xfId="7" applyFont="1" applyBorder="1" applyAlignment="1"/>
    <xf numFmtId="164" fontId="5" fillId="0" borderId="1" xfId="6" applyNumberFormat="1" applyFont="1" applyFill="1" applyBorder="1" applyAlignment="1">
      <alignment horizontal="center" vertical="center" wrapText="1"/>
    </xf>
    <xf numFmtId="164" fontId="5" fillId="0" borderId="2" xfId="6" applyNumberFormat="1" applyFont="1" applyFill="1" applyBorder="1" applyAlignment="1">
      <alignment horizontal="center" vertical="center" wrapText="1"/>
    </xf>
    <xf numFmtId="43" fontId="5" fillId="0" borderId="15" xfId="6" applyFont="1" applyBorder="1" applyAlignment="1">
      <alignment horizontal="center" vertical="center" wrapText="1"/>
    </xf>
    <xf numFmtId="0" fontId="1" fillId="0" borderId="15" xfId="7" applyFont="1" applyBorder="1" applyAlignment="1">
      <alignment horizontal="center" vertical="center" wrapText="1"/>
    </xf>
    <xf numFmtId="43" fontId="5" fillId="0" borderId="15" xfId="6" applyFont="1" applyFill="1" applyBorder="1" applyAlignment="1">
      <alignment horizontal="center" vertical="center"/>
    </xf>
    <xf numFmtId="0" fontId="1" fillId="0" borderId="15" xfId="7" applyFont="1" applyBorder="1" applyAlignment="1"/>
    <xf numFmtId="0" fontId="1" fillId="0" borderId="6" xfId="7" applyFont="1" applyBorder="1" applyAlignment="1"/>
    <xf numFmtId="164" fontId="5" fillId="0" borderId="15" xfId="6" applyNumberFormat="1" applyFont="1" applyFill="1" applyBorder="1" applyAlignment="1">
      <alignment horizontal="center" vertical="center" wrapText="1"/>
    </xf>
    <xf numFmtId="164" fontId="5" fillId="0" borderId="15" xfId="2" applyNumberFormat="1" applyFont="1" applyFill="1" applyBorder="1" applyAlignment="1">
      <alignment horizontal="center" vertical="center" wrapText="1"/>
    </xf>
    <xf numFmtId="43" fontId="5" fillId="0" borderId="15" xfId="2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39" fillId="0" borderId="15" xfId="8" applyFont="1" applyBorder="1" applyAlignment="1">
      <alignment horizontal="center" vertical="center"/>
    </xf>
    <xf numFmtId="186" fontId="3" fillId="0" borderId="0" xfId="1" applyNumberFormat="1" applyFont="1" applyFill="1" applyBorder="1" applyAlignment="1" applyProtection="1">
      <alignment horizontal="center" wrapText="1"/>
    </xf>
    <xf numFmtId="43" fontId="4" fillId="0" borderId="31" xfId="1" applyNumberFormat="1" applyFont="1" applyFill="1" applyBorder="1" applyAlignment="1" applyProtection="1">
      <alignment horizontal="center" wrapText="1"/>
    </xf>
    <xf numFmtId="43" fontId="5" fillId="0" borderId="15" xfId="2" applyFont="1" applyFill="1" applyBorder="1" applyAlignment="1">
      <alignment horizontal="center" vertical="center"/>
    </xf>
    <xf numFmtId="43" fontId="5" fillId="0" borderId="6" xfId="2" applyFont="1" applyFill="1" applyBorder="1" applyAlignment="1">
      <alignment horizontal="center" vertical="center"/>
    </xf>
    <xf numFmtId="0" fontId="17" fillId="0" borderId="8" xfId="8" applyFont="1" applyBorder="1" applyAlignment="1">
      <alignment horizontal="center" vertical="center"/>
    </xf>
    <xf numFmtId="0" fontId="17" fillId="0" borderId="26" xfId="8" applyFont="1" applyBorder="1" applyAlignment="1">
      <alignment horizontal="center" vertical="center"/>
    </xf>
    <xf numFmtId="0" fontId="17" fillId="0" borderId="8" xfId="8" applyFont="1" applyBorder="1" applyAlignment="1">
      <alignment horizontal="left" vertical="center" wrapText="1"/>
    </xf>
    <xf numFmtId="0" fontId="17" fillId="0" borderId="26" xfId="8" applyFont="1" applyBorder="1" applyAlignment="1">
      <alignment horizontal="left" vertical="center" wrapText="1"/>
    </xf>
    <xf numFmtId="4" fontId="17" fillId="0" borderId="8" xfId="8" applyNumberFormat="1" applyFont="1" applyBorder="1" applyAlignment="1">
      <alignment horizontal="right" vertical="center"/>
    </xf>
    <xf numFmtId="4" fontId="17" fillId="0" borderId="26" xfId="8" applyNumberFormat="1" applyFont="1" applyBorder="1" applyAlignment="1">
      <alignment horizontal="right" vertical="center"/>
    </xf>
    <xf numFmtId="2" fontId="12" fillId="0" borderId="52" xfId="2" applyNumberFormat="1" applyFont="1" applyBorder="1" applyAlignment="1">
      <alignment horizontal="right" vertical="center"/>
    </xf>
    <xf numFmtId="2" fontId="12" fillId="0" borderId="53" xfId="2" applyNumberFormat="1" applyFont="1" applyBorder="1" applyAlignment="1">
      <alignment horizontal="right" vertical="center"/>
    </xf>
    <xf numFmtId="43" fontId="5" fillId="0" borderId="8" xfId="2" applyFont="1" applyBorder="1" applyAlignment="1">
      <alignment horizontal="center" vertical="center" wrapText="1"/>
    </xf>
    <xf numFmtId="43" fontId="5" fillId="0" borderId="26" xfId="2" applyFont="1" applyBorder="1" applyAlignment="1">
      <alignment horizontal="center" vertical="center" wrapText="1"/>
    </xf>
    <xf numFmtId="43" fontId="5" fillId="0" borderId="1" xfId="2" applyFont="1" applyFill="1" applyBorder="1" applyAlignment="1">
      <alignment horizontal="center" vertical="center"/>
    </xf>
    <xf numFmtId="43" fontId="5" fillId="0" borderId="2" xfId="2" applyFont="1" applyFill="1" applyBorder="1" applyAlignment="1">
      <alignment horizontal="center" vertical="center"/>
    </xf>
    <xf numFmtId="43" fontId="5" fillId="0" borderId="3" xfId="2" applyFont="1" applyFill="1" applyBorder="1" applyAlignment="1">
      <alignment horizontal="center" vertical="center"/>
    </xf>
    <xf numFmtId="43" fontId="5" fillId="0" borderId="4" xfId="2" applyFont="1" applyFill="1" applyBorder="1" applyAlignment="1">
      <alignment horizontal="center" vertical="center"/>
    </xf>
    <xf numFmtId="43" fontId="5" fillId="0" borderId="28" xfId="2" applyFont="1" applyFill="1" applyBorder="1" applyAlignment="1">
      <alignment horizontal="center" vertical="center"/>
    </xf>
    <xf numFmtId="164" fontId="5" fillId="0" borderId="4" xfId="2" applyNumberFormat="1" applyFont="1" applyFill="1" applyBorder="1" applyAlignment="1">
      <alignment horizontal="center" vertical="center" wrapText="1"/>
    </xf>
    <xf numFmtId="164" fontId="5" fillId="0" borderId="28" xfId="2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164" fontId="5" fillId="0" borderId="49" xfId="2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wrapText="1"/>
    </xf>
    <xf numFmtId="43" fontId="2" fillId="0" borderId="0" xfId="1" applyNumberFormat="1" applyFont="1" applyFill="1" applyBorder="1" applyAlignment="1" applyProtection="1">
      <alignment horizontal="center" wrapText="1"/>
    </xf>
    <xf numFmtId="186" fontId="2" fillId="0" borderId="0" xfId="1" applyNumberFormat="1" applyFont="1" applyFill="1" applyBorder="1" applyAlignment="1" applyProtection="1">
      <alignment horizontal="center" wrapText="1"/>
    </xf>
    <xf numFmtId="186" fontId="4" fillId="0" borderId="0" xfId="1" applyNumberFormat="1" applyFont="1" applyFill="1" applyBorder="1" applyAlignment="1" applyProtection="1">
      <alignment horizontal="center" wrapText="1"/>
    </xf>
    <xf numFmtId="0" fontId="4" fillId="0" borderId="0" xfId="9" applyFont="1" applyAlignment="1">
      <alignment horizontal="center"/>
    </xf>
    <xf numFmtId="4" fontId="24" fillId="0" borderId="15" xfId="2" applyNumberFormat="1" applyFont="1" applyBorder="1" applyAlignment="1">
      <alignment horizontal="center" vertical="center" wrapText="1"/>
    </xf>
    <xf numFmtId="4" fontId="24" fillId="0" borderId="6" xfId="2" applyNumberFormat="1" applyFont="1" applyBorder="1" applyAlignment="1">
      <alignment horizontal="center" vertical="center" wrapText="1"/>
    </xf>
    <xf numFmtId="4" fontId="24" fillId="0" borderId="22" xfId="2" applyNumberFormat="1" applyFont="1" applyBorder="1" applyAlignment="1">
      <alignment horizontal="center" vertical="center" wrapText="1"/>
    </xf>
    <xf numFmtId="4" fontId="24" fillId="0" borderId="7" xfId="2" applyNumberFormat="1" applyFont="1" applyBorder="1" applyAlignment="1">
      <alignment horizontal="center" vertical="center" wrapText="1"/>
    </xf>
    <xf numFmtId="43" fontId="5" fillId="0" borderId="8" xfId="2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164" fontId="5" fillId="0" borderId="8" xfId="2" applyNumberFormat="1" applyFont="1" applyFill="1" applyBorder="1" applyAlignment="1">
      <alignment horizontal="center" vertical="center" wrapText="1"/>
    </xf>
    <xf numFmtId="164" fontId="5" fillId="0" borderId="26" xfId="2" applyNumberFormat="1" applyFont="1" applyFill="1" applyBorder="1" applyAlignment="1">
      <alignment horizontal="center" vertical="center" wrapText="1"/>
    </xf>
    <xf numFmtId="0" fontId="32" fillId="3" borderId="15" xfId="13" applyFont="1" applyFill="1" applyBorder="1" applyAlignment="1">
      <alignment horizontal="center" vertical="center"/>
    </xf>
    <xf numFmtId="43" fontId="32" fillId="3" borderId="15" xfId="14" applyFont="1" applyFill="1" applyBorder="1" applyAlignment="1">
      <alignment horizontal="center" vertical="center" wrapText="1"/>
    </xf>
    <xf numFmtId="43" fontId="32" fillId="3" borderId="15" xfId="14" applyFont="1" applyFill="1" applyBorder="1" applyAlignment="1">
      <alignment horizontal="center" vertical="center"/>
    </xf>
    <xf numFmtId="2" fontId="32" fillId="3" borderId="15" xfId="13" applyNumberFormat="1" applyFont="1" applyFill="1" applyBorder="1" applyAlignment="1">
      <alignment horizontal="center" vertical="center" wrapText="1"/>
    </xf>
    <xf numFmtId="0" fontId="32" fillId="3" borderId="6" xfId="13" applyFont="1" applyFill="1" applyBorder="1" applyAlignment="1">
      <alignment horizontal="center" vertical="center"/>
    </xf>
    <xf numFmtId="0" fontId="32" fillId="3" borderId="22" xfId="13" applyFont="1" applyFill="1" applyBorder="1" applyAlignment="1">
      <alignment horizontal="center" vertical="center"/>
    </xf>
    <xf numFmtId="0" fontId="32" fillId="3" borderId="7" xfId="13" applyFont="1" applyFill="1" applyBorder="1" applyAlignment="1">
      <alignment horizontal="center" vertical="center"/>
    </xf>
    <xf numFmtId="0" fontId="32" fillId="3" borderId="15" xfId="13" applyFont="1" applyFill="1" applyBorder="1" applyAlignment="1">
      <alignment horizontal="center" vertical="center" wrapText="1"/>
    </xf>
    <xf numFmtId="0" fontId="32" fillId="0" borderId="8" xfId="13" applyFont="1" applyBorder="1" applyAlignment="1">
      <alignment horizontal="center" vertical="center"/>
    </xf>
    <xf numFmtId="0" fontId="32" fillId="0" borderId="26" xfId="13" applyFont="1" applyBorder="1" applyAlignment="1">
      <alignment horizontal="center" vertical="center"/>
    </xf>
    <xf numFmtId="0" fontId="32" fillId="3" borderId="8" xfId="13" applyFont="1" applyFill="1" applyBorder="1" applyAlignment="1">
      <alignment vertical="center" wrapText="1"/>
    </xf>
    <xf numFmtId="0" fontId="32" fillId="3" borderId="26" xfId="13" applyFont="1" applyFill="1" applyBorder="1" applyAlignment="1">
      <alignment vertical="center" wrapText="1"/>
    </xf>
    <xf numFmtId="0" fontId="31" fillId="3" borderId="6" xfId="13" applyFont="1" applyFill="1" applyBorder="1" applyAlignment="1">
      <alignment horizontal="left" vertical="center" wrapText="1"/>
    </xf>
    <xf numFmtId="0" fontId="31" fillId="3" borderId="22" xfId="13" applyFont="1" applyFill="1" applyBorder="1" applyAlignment="1">
      <alignment horizontal="left" vertical="center" wrapText="1"/>
    </xf>
    <xf numFmtId="0" fontId="31" fillId="3" borderId="7" xfId="13" applyFont="1" applyFill="1" applyBorder="1" applyAlignment="1">
      <alignment horizontal="left" vertical="center" wrapText="1"/>
    </xf>
    <xf numFmtId="0" fontId="32" fillId="0" borderId="15" xfId="13" applyFont="1" applyBorder="1" applyAlignment="1">
      <alignment horizontal="center" vertical="center"/>
    </xf>
    <xf numFmtId="0" fontId="32" fillId="3" borderId="44" xfId="13" applyFont="1" applyFill="1" applyBorder="1" applyAlignment="1">
      <alignment vertical="center"/>
    </xf>
    <xf numFmtId="0" fontId="32" fillId="3" borderId="50" xfId="13" applyFont="1" applyFill="1" applyBorder="1" applyAlignment="1">
      <alignment vertical="center"/>
    </xf>
    <xf numFmtId="0" fontId="31" fillId="0" borderId="6" xfId="13" applyFont="1" applyBorder="1" applyAlignment="1">
      <alignment horizontal="left" vertical="center"/>
    </xf>
    <xf numFmtId="0" fontId="31" fillId="0" borderId="22" xfId="13" applyFont="1" applyBorder="1" applyAlignment="1">
      <alignment horizontal="left" vertical="center"/>
    </xf>
    <xf numFmtId="0" fontId="31" fillId="0" borderId="7" xfId="13" applyFont="1" applyBorder="1" applyAlignment="1">
      <alignment horizontal="left" vertical="center"/>
    </xf>
    <xf numFmtId="0" fontId="32" fillId="0" borderId="13" xfId="13" applyFont="1" applyBorder="1" applyAlignment="1">
      <alignment horizontal="center" vertical="center"/>
    </xf>
    <xf numFmtId="0" fontId="32" fillId="3" borderId="8" xfId="13" applyFont="1" applyFill="1" applyBorder="1" applyAlignment="1">
      <alignment horizontal="left" vertical="center" wrapText="1"/>
    </xf>
    <xf numFmtId="0" fontId="32" fillId="3" borderId="26" xfId="13" applyFont="1" applyFill="1" applyBorder="1" applyAlignment="1">
      <alignment horizontal="left" vertical="center" wrapText="1"/>
    </xf>
    <xf numFmtId="0" fontId="32" fillId="3" borderId="15" xfId="13" applyFont="1" applyFill="1" applyBorder="1" applyAlignment="1">
      <alignment horizontal="left" vertical="center"/>
    </xf>
    <xf numFmtId="0" fontId="32" fillId="3" borderId="13" xfId="13" applyFont="1" applyFill="1" applyBorder="1" applyAlignment="1">
      <alignment horizontal="left" vertical="center" wrapText="1"/>
    </xf>
    <xf numFmtId="0" fontId="32" fillId="3" borderId="8" xfId="13" applyFont="1" applyFill="1" applyBorder="1" applyAlignment="1">
      <alignment horizontal="left" vertical="center"/>
    </xf>
    <xf numFmtId="0" fontId="32" fillId="3" borderId="26" xfId="13" applyFont="1" applyFill="1" applyBorder="1" applyAlignment="1">
      <alignment horizontal="left" vertical="center"/>
    </xf>
    <xf numFmtId="0" fontId="32" fillId="3" borderId="13" xfId="13" applyFont="1" applyFill="1" applyBorder="1" applyAlignment="1">
      <alignment horizontal="left" vertical="center"/>
    </xf>
    <xf numFmtId="0" fontId="32" fillId="3" borderId="13" xfId="13" applyFont="1" applyFill="1" applyBorder="1" applyAlignment="1">
      <alignment vertical="center" wrapText="1"/>
    </xf>
    <xf numFmtId="0" fontId="32" fillId="3" borderId="15" xfId="13" applyFont="1" applyFill="1" applyBorder="1" applyAlignment="1">
      <alignment vertical="center" wrapText="1"/>
    </xf>
    <xf numFmtId="0" fontId="31" fillId="3" borderId="15" xfId="13" applyFont="1" applyFill="1" applyBorder="1" applyAlignment="1">
      <alignment horizontal="left" vertical="center" wrapText="1"/>
    </xf>
    <xf numFmtId="0" fontId="32" fillId="3" borderId="15" xfId="13" applyFont="1" applyFill="1" applyBorder="1" applyAlignment="1">
      <alignment horizontal="left" vertical="center" wrapText="1"/>
    </xf>
    <xf numFmtId="0" fontId="23" fillId="3" borderId="8" xfId="13" applyFont="1" applyFill="1" applyBorder="1" applyAlignment="1">
      <alignment horizontal="left" vertical="center"/>
    </xf>
    <xf numFmtId="0" fontId="23" fillId="3" borderId="13" xfId="13" applyFont="1" applyFill="1" applyBorder="1" applyAlignment="1">
      <alignment horizontal="left" vertical="center"/>
    </xf>
    <xf numFmtId="0" fontId="23" fillId="3" borderId="26" xfId="13" applyFont="1" applyFill="1" applyBorder="1" applyAlignment="1">
      <alignment horizontal="left" vertical="center"/>
    </xf>
    <xf numFmtId="0" fontId="32" fillId="3" borderId="8" xfId="13" applyFont="1" applyFill="1" applyBorder="1" applyAlignment="1">
      <alignment vertical="center"/>
    </xf>
    <xf numFmtId="0" fontId="32" fillId="3" borderId="13" xfId="13" applyFont="1" applyFill="1" applyBorder="1" applyAlignment="1">
      <alignment vertical="center"/>
    </xf>
    <xf numFmtId="0" fontId="32" fillId="3" borderId="26" xfId="13" applyFont="1" applyFill="1" applyBorder="1" applyAlignment="1">
      <alignment vertical="center"/>
    </xf>
    <xf numFmtId="0" fontId="32" fillId="3" borderId="15" xfId="13" applyFont="1" applyFill="1" applyBorder="1" applyAlignment="1">
      <alignment horizontal="center"/>
    </xf>
    <xf numFmtId="0" fontId="21" fillId="0" borderId="0" xfId="10" applyFont="1" applyAlignment="1">
      <alignment horizontal="center"/>
    </xf>
    <xf numFmtId="0" fontId="6" fillId="0" borderId="15" xfId="23" applyFont="1" applyFill="1" applyBorder="1" applyAlignment="1">
      <alignment horizontal="center" vertical="center" wrapText="1"/>
    </xf>
    <xf numFmtId="43" fontId="5" fillId="0" borderId="8" xfId="22" applyFont="1" applyFill="1" applyBorder="1" applyAlignment="1">
      <alignment horizontal="center" vertical="center" wrapText="1"/>
    </xf>
    <xf numFmtId="0" fontId="1" fillId="0" borderId="13" xfId="23" applyFont="1" applyFill="1" applyBorder="1" applyAlignment="1">
      <alignment horizontal="center" vertical="center" wrapText="1"/>
    </xf>
    <xf numFmtId="43" fontId="5" fillId="0" borderId="1" xfId="22" applyFont="1" applyFill="1" applyBorder="1" applyAlignment="1">
      <alignment horizontal="center" vertical="center"/>
    </xf>
    <xf numFmtId="43" fontId="5" fillId="0" borderId="2" xfId="22" applyFont="1" applyFill="1" applyBorder="1" applyAlignment="1">
      <alignment horizontal="center" vertical="center"/>
    </xf>
    <xf numFmtId="43" fontId="5" fillId="0" borderId="3" xfId="22" applyFont="1" applyFill="1" applyBorder="1" applyAlignment="1">
      <alignment horizontal="center" vertical="center"/>
    </xf>
    <xf numFmtId="43" fontId="5" fillId="0" borderId="4" xfId="22" applyFont="1" applyFill="1" applyBorder="1" applyAlignment="1">
      <alignment horizontal="center" vertical="center"/>
    </xf>
    <xf numFmtId="43" fontId="5" fillId="0" borderId="28" xfId="22" applyFont="1" applyFill="1" applyBorder="1" applyAlignment="1">
      <alignment horizontal="center" vertical="center"/>
    </xf>
    <xf numFmtId="164" fontId="5" fillId="0" borderId="4" xfId="22" applyNumberFormat="1" applyFont="1" applyFill="1" applyBorder="1" applyAlignment="1">
      <alignment horizontal="center" vertical="center" wrapText="1"/>
    </xf>
    <xf numFmtId="164" fontId="5" fillId="0" borderId="28" xfId="22" applyNumberFormat="1" applyFont="1" applyFill="1" applyBorder="1" applyAlignment="1">
      <alignment horizontal="center" vertical="center" wrapText="1"/>
    </xf>
    <xf numFmtId="164" fontId="5" fillId="0" borderId="5" xfId="22" applyNumberFormat="1" applyFont="1" applyFill="1" applyBorder="1" applyAlignment="1">
      <alignment horizontal="center" vertical="center" wrapText="1"/>
    </xf>
    <xf numFmtId="164" fontId="5" fillId="0" borderId="49" xfId="22" applyNumberFormat="1" applyFont="1" applyFill="1" applyBorder="1" applyAlignment="1">
      <alignment horizontal="center" vertical="center" wrapText="1"/>
    </xf>
    <xf numFmtId="43" fontId="5" fillId="0" borderId="15" xfId="22" applyFont="1" applyBorder="1" applyAlignment="1">
      <alignment horizontal="center" vertical="center" wrapText="1"/>
    </xf>
    <xf numFmtId="164" fontId="5" fillId="3" borderId="4" xfId="2" applyNumberFormat="1" applyFont="1" applyFill="1" applyBorder="1" applyAlignment="1">
      <alignment horizontal="center" vertical="center" wrapText="1"/>
    </xf>
    <xf numFmtId="164" fontId="5" fillId="3" borderId="28" xfId="2" applyNumberFormat="1" applyFont="1" applyFill="1" applyBorder="1" applyAlignment="1">
      <alignment horizontal="center" vertical="center" wrapText="1"/>
    </xf>
    <xf numFmtId="186" fontId="4" fillId="0" borderId="0" xfId="23" applyNumberFormat="1" applyFont="1" applyFill="1" applyBorder="1" applyAlignment="1" applyProtection="1">
      <alignment horizontal="center" wrapText="1"/>
    </xf>
    <xf numFmtId="0" fontId="7" fillId="0" borderId="26" xfId="28" applyFont="1" applyBorder="1" applyAlignment="1">
      <alignment horizontal="center" vertical="center" wrapText="1"/>
    </xf>
    <xf numFmtId="0" fontId="24" fillId="0" borderId="15" xfId="28" applyFont="1" applyFill="1" applyBorder="1" applyAlignment="1">
      <alignment horizontal="center" vertical="center" wrapText="1"/>
    </xf>
    <xf numFmtId="0" fontId="7" fillId="0" borderId="15" xfId="28" applyFont="1" applyBorder="1" applyAlignment="1">
      <alignment horizontal="center" vertical="center" wrapText="1"/>
    </xf>
    <xf numFmtId="0" fontId="7" fillId="0" borderId="8" xfId="28" applyFont="1" applyFill="1" applyBorder="1" applyAlignment="1">
      <alignment horizontal="center" vertical="center" wrapText="1"/>
    </xf>
    <xf numFmtId="0" fontId="7" fillId="0" borderId="13" xfId="28" applyFont="1" applyFill="1" applyBorder="1" applyAlignment="1">
      <alignment horizontal="center" vertical="center" wrapText="1"/>
    </xf>
    <xf numFmtId="0" fontId="7" fillId="0" borderId="26" xfId="28" applyFont="1" applyFill="1" applyBorder="1" applyAlignment="1">
      <alignment horizontal="center" vertical="center" wrapText="1"/>
    </xf>
    <xf numFmtId="0" fontId="7" fillId="0" borderId="15" xfId="28" applyFont="1" applyFill="1" applyBorder="1" applyAlignment="1">
      <alignment horizontal="center" vertical="center" wrapText="1"/>
    </xf>
    <xf numFmtId="0" fontId="7" fillId="0" borderId="27" xfId="28" applyFont="1" applyFill="1" applyBorder="1" applyAlignment="1">
      <alignment horizontal="center" vertical="top" wrapText="1"/>
    </xf>
    <xf numFmtId="0" fontId="7" fillId="0" borderId="44" xfId="28" applyFont="1" applyFill="1" applyBorder="1" applyAlignment="1">
      <alignment horizontal="center" vertical="top" wrapText="1"/>
    </xf>
  </cellXfs>
  <cellStyles count="34">
    <cellStyle name="Dziesiętny" xfId="33" builtinId="3"/>
    <cellStyle name="Dziesiętny 2" xfId="6"/>
    <cellStyle name="Dziesiętny 2 2" xfId="3"/>
    <cellStyle name="Dziesiętny 2 2 2" xfId="25"/>
    <cellStyle name="Dziesiętny 2 2 2 2" xfId="26"/>
    <cellStyle name="Dziesiętny 3" xfId="2"/>
    <cellStyle name="Dziesiętny 3 2" xfId="18"/>
    <cellStyle name="Dziesiętny 3 3" xfId="12"/>
    <cellStyle name="Dziesiętny 4" xfId="15"/>
    <cellStyle name="Dziesiętny 4 2" xfId="27"/>
    <cellStyle name="Dziesiętny 5" xfId="14"/>
    <cellStyle name="Dziesiętny 5 2" xfId="19"/>
    <cellStyle name="Dziesiętny 6" xfId="21"/>
    <cellStyle name="Dziesiętny 7" xfId="22"/>
    <cellStyle name="Normalny" xfId="0" builtinId="0"/>
    <cellStyle name="Normalny 2" xfId="7"/>
    <cellStyle name="Normalny 2 2" xfId="4"/>
    <cellStyle name="Normalny 2_Informacja z wykonania budżetu Gminy Sobienie Jeziory za I półrocze 2013 r" xfId="20"/>
    <cellStyle name="Normalny 3" xfId="1"/>
    <cellStyle name="Normalny 3 2" xfId="11"/>
    <cellStyle name="Normalny 3 3" xfId="32"/>
    <cellStyle name="Normalny 4" xfId="10"/>
    <cellStyle name="Normalny 5" xfId="13"/>
    <cellStyle name="Normalny 6" xfId="23"/>
    <cellStyle name="Normalny_Kopia Projekt Uchwała budżetowa na rok 2012 załączniki 1,2,3,4+T1,T2,T2a,T3 roboczy" xfId="28"/>
    <cellStyle name="Normalny_planowane dochody i wydatki  2011 r z podziałem." xfId="16"/>
    <cellStyle name="Normalny_Projekt Uchwała WPF na lata 2012-2016 załącznik 1" xfId="30"/>
    <cellStyle name="Normalny_Uchwała budżetowa na rok 2011 załączniki 1,2,3,+T1,T2,T3" xfId="17"/>
    <cellStyle name="Normalny_Uchwała Budżetowa na rok 2013 załączniki" xfId="29"/>
    <cellStyle name="Normalny_Uchwała Budżetowa na rok 2013 załączniki 2" xfId="31"/>
    <cellStyle name="Normalny_Uchwała Rady Gminy Nr XVII.100.12 z dn. 27.09.2012 r. T1,T2,T2a+zał.1" xfId="8"/>
    <cellStyle name="Normalny_Uchwała Rady Gminy Nr XX.120.12 z dn. 28.12.2012 r. T1,T2,T2a+zał.1" xfId="9"/>
    <cellStyle name="Normalny_Zarządzenie Wójta Nr 3 z dn. 13.02.2012 r. załącznik 1" xfId="5"/>
    <cellStyle name="Procentowy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0"/>
  <sheetViews>
    <sheetView workbookViewId="0">
      <selection activeCell="A4" sqref="A4:B4"/>
    </sheetView>
  </sheetViews>
  <sheetFormatPr defaultColWidth="10.88671875" defaultRowHeight="14.4"/>
  <cols>
    <col min="1" max="1" width="6.6640625" style="81" customWidth="1"/>
    <col min="2" max="2" width="35.44140625" style="115" customWidth="1"/>
    <col min="3" max="3" width="12" style="81" customWidth="1"/>
    <col min="4" max="4" width="12.109375" style="81" customWidth="1"/>
    <col min="5" max="5" width="9.33203125" style="81" customWidth="1"/>
    <col min="6" max="6" width="9.44140625" style="81" customWidth="1"/>
    <col min="7" max="256" width="10.88671875" style="81"/>
    <col min="257" max="257" width="6.6640625" style="81" customWidth="1"/>
    <col min="258" max="258" width="37.109375" style="81" customWidth="1"/>
    <col min="259" max="259" width="12" style="81" customWidth="1"/>
    <col min="260" max="260" width="12.109375" style="81" customWidth="1"/>
    <col min="261" max="261" width="9.33203125" style="81" customWidth="1"/>
    <col min="262" max="262" width="9.6640625" style="81" customWidth="1"/>
    <col min="263" max="512" width="10.88671875" style="81"/>
    <col min="513" max="513" width="6.6640625" style="81" customWidth="1"/>
    <col min="514" max="514" width="37.109375" style="81" customWidth="1"/>
    <col min="515" max="515" width="12" style="81" customWidth="1"/>
    <col min="516" max="516" width="12.109375" style="81" customWidth="1"/>
    <col min="517" max="517" width="9.33203125" style="81" customWidth="1"/>
    <col min="518" max="518" width="9.6640625" style="81" customWidth="1"/>
    <col min="519" max="768" width="10.88671875" style="81"/>
    <col min="769" max="769" width="6.6640625" style="81" customWidth="1"/>
    <col min="770" max="770" width="37.109375" style="81" customWidth="1"/>
    <col min="771" max="771" width="12" style="81" customWidth="1"/>
    <col min="772" max="772" width="12.109375" style="81" customWidth="1"/>
    <col min="773" max="773" width="9.33203125" style="81" customWidth="1"/>
    <col min="774" max="774" width="9.6640625" style="81" customWidth="1"/>
    <col min="775" max="1024" width="10.88671875" style="81"/>
    <col min="1025" max="1025" width="6.6640625" style="81" customWidth="1"/>
    <col min="1026" max="1026" width="37.109375" style="81" customWidth="1"/>
    <col min="1027" max="1027" width="12" style="81" customWidth="1"/>
    <col min="1028" max="1028" width="12.109375" style="81" customWidth="1"/>
    <col min="1029" max="1029" width="9.33203125" style="81" customWidth="1"/>
    <col min="1030" max="1030" width="9.6640625" style="81" customWidth="1"/>
    <col min="1031" max="1280" width="10.88671875" style="81"/>
    <col min="1281" max="1281" width="6.6640625" style="81" customWidth="1"/>
    <col min="1282" max="1282" width="37.109375" style="81" customWidth="1"/>
    <col min="1283" max="1283" width="12" style="81" customWidth="1"/>
    <col min="1284" max="1284" width="12.109375" style="81" customWidth="1"/>
    <col min="1285" max="1285" width="9.33203125" style="81" customWidth="1"/>
    <col min="1286" max="1286" width="9.6640625" style="81" customWidth="1"/>
    <col min="1287" max="1536" width="10.88671875" style="81"/>
    <col min="1537" max="1537" width="6.6640625" style="81" customWidth="1"/>
    <col min="1538" max="1538" width="37.109375" style="81" customWidth="1"/>
    <col min="1539" max="1539" width="12" style="81" customWidth="1"/>
    <col min="1540" max="1540" width="12.109375" style="81" customWidth="1"/>
    <col min="1541" max="1541" width="9.33203125" style="81" customWidth="1"/>
    <col min="1542" max="1542" width="9.6640625" style="81" customWidth="1"/>
    <col min="1543" max="1792" width="10.88671875" style="81"/>
    <col min="1793" max="1793" width="6.6640625" style="81" customWidth="1"/>
    <col min="1794" max="1794" width="37.109375" style="81" customWidth="1"/>
    <col min="1795" max="1795" width="12" style="81" customWidth="1"/>
    <col min="1796" max="1796" width="12.109375" style="81" customWidth="1"/>
    <col min="1797" max="1797" width="9.33203125" style="81" customWidth="1"/>
    <col min="1798" max="1798" width="9.6640625" style="81" customWidth="1"/>
    <col min="1799" max="2048" width="10.88671875" style="81"/>
    <col min="2049" max="2049" width="6.6640625" style="81" customWidth="1"/>
    <col min="2050" max="2050" width="37.109375" style="81" customWidth="1"/>
    <col min="2051" max="2051" width="12" style="81" customWidth="1"/>
    <col min="2052" max="2052" width="12.109375" style="81" customWidth="1"/>
    <col min="2053" max="2053" width="9.33203125" style="81" customWidth="1"/>
    <col min="2054" max="2054" width="9.6640625" style="81" customWidth="1"/>
    <col min="2055" max="2304" width="10.88671875" style="81"/>
    <col min="2305" max="2305" width="6.6640625" style="81" customWidth="1"/>
    <col min="2306" max="2306" width="37.109375" style="81" customWidth="1"/>
    <col min="2307" max="2307" width="12" style="81" customWidth="1"/>
    <col min="2308" max="2308" width="12.109375" style="81" customWidth="1"/>
    <col min="2309" max="2309" width="9.33203125" style="81" customWidth="1"/>
    <col min="2310" max="2310" width="9.6640625" style="81" customWidth="1"/>
    <col min="2311" max="2560" width="10.88671875" style="81"/>
    <col min="2561" max="2561" width="6.6640625" style="81" customWidth="1"/>
    <col min="2562" max="2562" width="37.109375" style="81" customWidth="1"/>
    <col min="2563" max="2563" width="12" style="81" customWidth="1"/>
    <col min="2564" max="2564" width="12.109375" style="81" customWidth="1"/>
    <col min="2565" max="2565" width="9.33203125" style="81" customWidth="1"/>
    <col min="2566" max="2566" width="9.6640625" style="81" customWidth="1"/>
    <col min="2567" max="2816" width="10.88671875" style="81"/>
    <col min="2817" max="2817" width="6.6640625" style="81" customWidth="1"/>
    <col min="2818" max="2818" width="37.109375" style="81" customWidth="1"/>
    <col min="2819" max="2819" width="12" style="81" customWidth="1"/>
    <col min="2820" max="2820" width="12.109375" style="81" customWidth="1"/>
    <col min="2821" max="2821" width="9.33203125" style="81" customWidth="1"/>
    <col min="2822" max="2822" width="9.6640625" style="81" customWidth="1"/>
    <col min="2823" max="3072" width="10.88671875" style="81"/>
    <col min="3073" max="3073" width="6.6640625" style="81" customWidth="1"/>
    <col min="3074" max="3074" width="37.109375" style="81" customWidth="1"/>
    <col min="3075" max="3075" width="12" style="81" customWidth="1"/>
    <col min="3076" max="3076" width="12.109375" style="81" customWidth="1"/>
    <col min="3077" max="3077" width="9.33203125" style="81" customWidth="1"/>
    <col min="3078" max="3078" width="9.6640625" style="81" customWidth="1"/>
    <col min="3079" max="3328" width="10.88671875" style="81"/>
    <col min="3329" max="3329" width="6.6640625" style="81" customWidth="1"/>
    <col min="3330" max="3330" width="37.109375" style="81" customWidth="1"/>
    <col min="3331" max="3331" width="12" style="81" customWidth="1"/>
    <col min="3332" max="3332" width="12.109375" style="81" customWidth="1"/>
    <col min="3333" max="3333" width="9.33203125" style="81" customWidth="1"/>
    <col min="3334" max="3334" width="9.6640625" style="81" customWidth="1"/>
    <col min="3335" max="3584" width="10.88671875" style="81"/>
    <col min="3585" max="3585" width="6.6640625" style="81" customWidth="1"/>
    <col min="3586" max="3586" width="37.109375" style="81" customWidth="1"/>
    <col min="3587" max="3587" width="12" style="81" customWidth="1"/>
    <col min="3588" max="3588" width="12.109375" style="81" customWidth="1"/>
    <col min="3589" max="3589" width="9.33203125" style="81" customWidth="1"/>
    <col min="3590" max="3590" width="9.6640625" style="81" customWidth="1"/>
    <col min="3591" max="3840" width="10.88671875" style="81"/>
    <col min="3841" max="3841" width="6.6640625" style="81" customWidth="1"/>
    <col min="3842" max="3842" width="37.109375" style="81" customWidth="1"/>
    <col min="3843" max="3843" width="12" style="81" customWidth="1"/>
    <col min="3844" max="3844" width="12.109375" style="81" customWidth="1"/>
    <col min="3845" max="3845" width="9.33203125" style="81" customWidth="1"/>
    <col min="3846" max="3846" width="9.6640625" style="81" customWidth="1"/>
    <col min="3847" max="4096" width="10.88671875" style="81"/>
    <col min="4097" max="4097" width="6.6640625" style="81" customWidth="1"/>
    <col min="4098" max="4098" width="37.109375" style="81" customWidth="1"/>
    <col min="4099" max="4099" width="12" style="81" customWidth="1"/>
    <col min="4100" max="4100" width="12.109375" style="81" customWidth="1"/>
    <col min="4101" max="4101" width="9.33203125" style="81" customWidth="1"/>
    <col min="4102" max="4102" width="9.6640625" style="81" customWidth="1"/>
    <col min="4103" max="4352" width="10.88671875" style="81"/>
    <col min="4353" max="4353" width="6.6640625" style="81" customWidth="1"/>
    <col min="4354" max="4354" width="37.109375" style="81" customWidth="1"/>
    <col min="4355" max="4355" width="12" style="81" customWidth="1"/>
    <col min="4356" max="4356" width="12.109375" style="81" customWidth="1"/>
    <col min="4357" max="4357" width="9.33203125" style="81" customWidth="1"/>
    <col min="4358" max="4358" width="9.6640625" style="81" customWidth="1"/>
    <col min="4359" max="4608" width="10.88671875" style="81"/>
    <col min="4609" max="4609" width="6.6640625" style="81" customWidth="1"/>
    <col min="4610" max="4610" width="37.109375" style="81" customWidth="1"/>
    <col min="4611" max="4611" width="12" style="81" customWidth="1"/>
    <col min="4612" max="4612" width="12.109375" style="81" customWidth="1"/>
    <col min="4613" max="4613" width="9.33203125" style="81" customWidth="1"/>
    <col min="4614" max="4614" width="9.6640625" style="81" customWidth="1"/>
    <col min="4615" max="4864" width="10.88671875" style="81"/>
    <col min="4865" max="4865" width="6.6640625" style="81" customWidth="1"/>
    <col min="4866" max="4866" width="37.109375" style="81" customWidth="1"/>
    <col min="4867" max="4867" width="12" style="81" customWidth="1"/>
    <col min="4868" max="4868" width="12.109375" style="81" customWidth="1"/>
    <col min="4869" max="4869" width="9.33203125" style="81" customWidth="1"/>
    <col min="4870" max="4870" width="9.6640625" style="81" customWidth="1"/>
    <col min="4871" max="5120" width="10.88671875" style="81"/>
    <col min="5121" max="5121" width="6.6640625" style="81" customWidth="1"/>
    <col min="5122" max="5122" width="37.109375" style="81" customWidth="1"/>
    <col min="5123" max="5123" width="12" style="81" customWidth="1"/>
    <col min="5124" max="5124" width="12.109375" style="81" customWidth="1"/>
    <col min="5125" max="5125" width="9.33203125" style="81" customWidth="1"/>
    <col min="5126" max="5126" width="9.6640625" style="81" customWidth="1"/>
    <col min="5127" max="5376" width="10.88671875" style="81"/>
    <col min="5377" max="5377" width="6.6640625" style="81" customWidth="1"/>
    <col min="5378" max="5378" width="37.109375" style="81" customWidth="1"/>
    <col min="5379" max="5379" width="12" style="81" customWidth="1"/>
    <col min="5380" max="5380" width="12.109375" style="81" customWidth="1"/>
    <col min="5381" max="5381" width="9.33203125" style="81" customWidth="1"/>
    <col min="5382" max="5382" width="9.6640625" style="81" customWidth="1"/>
    <col min="5383" max="5632" width="10.88671875" style="81"/>
    <col min="5633" max="5633" width="6.6640625" style="81" customWidth="1"/>
    <col min="5634" max="5634" width="37.109375" style="81" customWidth="1"/>
    <col min="5635" max="5635" width="12" style="81" customWidth="1"/>
    <col min="5636" max="5636" width="12.109375" style="81" customWidth="1"/>
    <col min="5637" max="5637" width="9.33203125" style="81" customWidth="1"/>
    <col min="5638" max="5638" width="9.6640625" style="81" customWidth="1"/>
    <col min="5639" max="5888" width="10.88671875" style="81"/>
    <col min="5889" max="5889" width="6.6640625" style="81" customWidth="1"/>
    <col min="5890" max="5890" width="37.109375" style="81" customWidth="1"/>
    <col min="5891" max="5891" width="12" style="81" customWidth="1"/>
    <col min="5892" max="5892" width="12.109375" style="81" customWidth="1"/>
    <col min="5893" max="5893" width="9.33203125" style="81" customWidth="1"/>
    <col min="5894" max="5894" width="9.6640625" style="81" customWidth="1"/>
    <col min="5895" max="6144" width="10.88671875" style="81"/>
    <col min="6145" max="6145" width="6.6640625" style="81" customWidth="1"/>
    <col min="6146" max="6146" width="37.109375" style="81" customWidth="1"/>
    <col min="6147" max="6147" width="12" style="81" customWidth="1"/>
    <col min="6148" max="6148" width="12.109375" style="81" customWidth="1"/>
    <col min="6149" max="6149" width="9.33203125" style="81" customWidth="1"/>
    <col min="6150" max="6150" width="9.6640625" style="81" customWidth="1"/>
    <col min="6151" max="6400" width="10.88671875" style="81"/>
    <col min="6401" max="6401" width="6.6640625" style="81" customWidth="1"/>
    <col min="6402" max="6402" width="37.109375" style="81" customWidth="1"/>
    <col min="6403" max="6403" width="12" style="81" customWidth="1"/>
    <col min="6404" max="6404" width="12.109375" style="81" customWidth="1"/>
    <col min="6405" max="6405" width="9.33203125" style="81" customWidth="1"/>
    <col min="6406" max="6406" width="9.6640625" style="81" customWidth="1"/>
    <col min="6407" max="6656" width="10.88671875" style="81"/>
    <col min="6657" max="6657" width="6.6640625" style="81" customWidth="1"/>
    <col min="6658" max="6658" width="37.109375" style="81" customWidth="1"/>
    <col min="6659" max="6659" width="12" style="81" customWidth="1"/>
    <col min="6660" max="6660" width="12.109375" style="81" customWidth="1"/>
    <col min="6661" max="6661" width="9.33203125" style="81" customWidth="1"/>
    <col min="6662" max="6662" width="9.6640625" style="81" customWidth="1"/>
    <col min="6663" max="6912" width="10.88671875" style="81"/>
    <col min="6913" max="6913" width="6.6640625" style="81" customWidth="1"/>
    <col min="6914" max="6914" width="37.109375" style="81" customWidth="1"/>
    <col min="6915" max="6915" width="12" style="81" customWidth="1"/>
    <col min="6916" max="6916" width="12.109375" style="81" customWidth="1"/>
    <col min="6917" max="6917" width="9.33203125" style="81" customWidth="1"/>
    <col min="6918" max="6918" width="9.6640625" style="81" customWidth="1"/>
    <col min="6919" max="7168" width="10.88671875" style="81"/>
    <col min="7169" max="7169" width="6.6640625" style="81" customWidth="1"/>
    <col min="7170" max="7170" width="37.109375" style="81" customWidth="1"/>
    <col min="7171" max="7171" width="12" style="81" customWidth="1"/>
    <col min="7172" max="7172" width="12.109375" style="81" customWidth="1"/>
    <col min="7173" max="7173" width="9.33203125" style="81" customWidth="1"/>
    <col min="7174" max="7174" width="9.6640625" style="81" customWidth="1"/>
    <col min="7175" max="7424" width="10.88671875" style="81"/>
    <col min="7425" max="7425" width="6.6640625" style="81" customWidth="1"/>
    <col min="7426" max="7426" width="37.109375" style="81" customWidth="1"/>
    <col min="7427" max="7427" width="12" style="81" customWidth="1"/>
    <col min="7428" max="7428" width="12.109375" style="81" customWidth="1"/>
    <col min="7429" max="7429" width="9.33203125" style="81" customWidth="1"/>
    <col min="7430" max="7430" width="9.6640625" style="81" customWidth="1"/>
    <col min="7431" max="7680" width="10.88671875" style="81"/>
    <col min="7681" max="7681" width="6.6640625" style="81" customWidth="1"/>
    <col min="7682" max="7682" width="37.109375" style="81" customWidth="1"/>
    <col min="7683" max="7683" width="12" style="81" customWidth="1"/>
    <col min="7684" max="7684" width="12.109375" style="81" customWidth="1"/>
    <col min="7685" max="7685" width="9.33203125" style="81" customWidth="1"/>
    <col min="7686" max="7686" width="9.6640625" style="81" customWidth="1"/>
    <col min="7687" max="7936" width="10.88671875" style="81"/>
    <col min="7937" max="7937" width="6.6640625" style="81" customWidth="1"/>
    <col min="7938" max="7938" width="37.109375" style="81" customWidth="1"/>
    <col min="7939" max="7939" width="12" style="81" customWidth="1"/>
    <col min="7940" max="7940" width="12.109375" style="81" customWidth="1"/>
    <col min="7941" max="7941" width="9.33203125" style="81" customWidth="1"/>
    <col min="7942" max="7942" width="9.6640625" style="81" customWidth="1"/>
    <col min="7943" max="8192" width="10.88671875" style="81"/>
    <col min="8193" max="8193" width="6.6640625" style="81" customWidth="1"/>
    <col min="8194" max="8194" width="37.109375" style="81" customWidth="1"/>
    <col min="8195" max="8195" width="12" style="81" customWidth="1"/>
    <col min="8196" max="8196" width="12.109375" style="81" customWidth="1"/>
    <col min="8197" max="8197" width="9.33203125" style="81" customWidth="1"/>
    <col min="8198" max="8198" width="9.6640625" style="81" customWidth="1"/>
    <col min="8199" max="8448" width="10.88671875" style="81"/>
    <col min="8449" max="8449" width="6.6640625" style="81" customWidth="1"/>
    <col min="8450" max="8450" width="37.109375" style="81" customWidth="1"/>
    <col min="8451" max="8451" width="12" style="81" customWidth="1"/>
    <col min="8452" max="8452" width="12.109375" style="81" customWidth="1"/>
    <col min="8453" max="8453" width="9.33203125" style="81" customWidth="1"/>
    <col min="8454" max="8454" width="9.6640625" style="81" customWidth="1"/>
    <col min="8455" max="8704" width="10.88671875" style="81"/>
    <col min="8705" max="8705" width="6.6640625" style="81" customWidth="1"/>
    <col min="8706" max="8706" width="37.109375" style="81" customWidth="1"/>
    <col min="8707" max="8707" width="12" style="81" customWidth="1"/>
    <col min="8708" max="8708" width="12.109375" style="81" customWidth="1"/>
    <col min="8709" max="8709" width="9.33203125" style="81" customWidth="1"/>
    <col min="8710" max="8710" width="9.6640625" style="81" customWidth="1"/>
    <col min="8711" max="8960" width="10.88671875" style="81"/>
    <col min="8961" max="8961" width="6.6640625" style="81" customWidth="1"/>
    <col min="8962" max="8962" width="37.109375" style="81" customWidth="1"/>
    <col min="8963" max="8963" width="12" style="81" customWidth="1"/>
    <col min="8964" max="8964" width="12.109375" style="81" customWidth="1"/>
    <col min="8965" max="8965" width="9.33203125" style="81" customWidth="1"/>
    <col min="8966" max="8966" width="9.6640625" style="81" customWidth="1"/>
    <col min="8967" max="9216" width="10.88671875" style="81"/>
    <col min="9217" max="9217" width="6.6640625" style="81" customWidth="1"/>
    <col min="9218" max="9218" width="37.109375" style="81" customWidth="1"/>
    <col min="9219" max="9219" width="12" style="81" customWidth="1"/>
    <col min="9220" max="9220" width="12.109375" style="81" customWidth="1"/>
    <col min="9221" max="9221" width="9.33203125" style="81" customWidth="1"/>
    <col min="9222" max="9222" width="9.6640625" style="81" customWidth="1"/>
    <col min="9223" max="9472" width="10.88671875" style="81"/>
    <col min="9473" max="9473" width="6.6640625" style="81" customWidth="1"/>
    <col min="9474" max="9474" width="37.109375" style="81" customWidth="1"/>
    <col min="9475" max="9475" width="12" style="81" customWidth="1"/>
    <col min="9476" max="9476" width="12.109375" style="81" customWidth="1"/>
    <col min="9477" max="9477" width="9.33203125" style="81" customWidth="1"/>
    <col min="9478" max="9478" width="9.6640625" style="81" customWidth="1"/>
    <col min="9479" max="9728" width="10.88671875" style="81"/>
    <col min="9729" max="9729" width="6.6640625" style="81" customWidth="1"/>
    <col min="9730" max="9730" width="37.109375" style="81" customWidth="1"/>
    <col min="9731" max="9731" width="12" style="81" customWidth="1"/>
    <col min="9732" max="9732" width="12.109375" style="81" customWidth="1"/>
    <col min="9733" max="9733" width="9.33203125" style="81" customWidth="1"/>
    <col min="9734" max="9734" width="9.6640625" style="81" customWidth="1"/>
    <col min="9735" max="9984" width="10.88671875" style="81"/>
    <col min="9985" max="9985" width="6.6640625" style="81" customWidth="1"/>
    <col min="9986" max="9986" width="37.109375" style="81" customWidth="1"/>
    <col min="9987" max="9987" width="12" style="81" customWidth="1"/>
    <col min="9988" max="9988" width="12.109375" style="81" customWidth="1"/>
    <col min="9989" max="9989" width="9.33203125" style="81" customWidth="1"/>
    <col min="9990" max="9990" width="9.6640625" style="81" customWidth="1"/>
    <col min="9991" max="10240" width="10.88671875" style="81"/>
    <col min="10241" max="10241" width="6.6640625" style="81" customWidth="1"/>
    <col min="10242" max="10242" width="37.109375" style="81" customWidth="1"/>
    <col min="10243" max="10243" width="12" style="81" customWidth="1"/>
    <col min="10244" max="10244" width="12.109375" style="81" customWidth="1"/>
    <col min="10245" max="10245" width="9.33203125" style="81" customWidth="1"/>
    <col min="10246" max="10246" width="9.6640625" style="81" customWidth="1"/>
    <col min="10247" max="10496" width="10.88671875" style="81"/>
    <col min="10497" max="10497" width="6.6640625" style="81" customWidth="1"/>
    <col min="10498" max="10498" width="37.109375" style="81" customWidth="1"/>
    <col min="10499" max="10499" width="12" style="81" customWidth="1"/>
    <col min="10500" max="10500" width="12.109375" style="81" customWidth="1"/>
    <col min="10501" max="10501" width="9.33203125" style="81" customWidth="1"/>
    <col min="10502" max="10502" width="9.6640625" style="81" customWidth="1"/>
    <col min="10503" max="10752" width="10.88671875" style="81"/>
    <col min="10753" max="10753" width="6.6640625" style="81" customWidth="1"/>
    <col min="10754" max="10754" width="37.109375" style="81" customWidth="1"/>
    <col min="10755" max="10755" width="12" style="81" customWidth="1"/>
    <col min="10756" max="10756" width="12.109375" style="81" customWidth="1"/>
    <col min="10757" max="10757" width="9.33203125" style="81" customWidth="1"/>
    <col min="10758" max="10758" width="9.6640625" style="81" customWidth="1"/>
    <col min="10759" max="11008" width="10.88671875" style="81"/>
    <col min="11009" max="11009" width="6.6640625" style="81" customWidth="1"/>
    <col min="11010" max="11010" width="37.109375" style="81" customWidth="1"/>
    <col min="11011" max="11011" width="12" style="81" customWidth="1"/>
    <col min="11012" max="11012" width="12.109375" style="81" customWidth="1"/>
    <col min="11013" max="11013" width="9.33203125" style="81" customWidth="1"/>
    <col min="11014" max="11014" width="9.6640625" style="81" customWidth="1"/>
    <col min="11015" max="11264" width="10.88671875" style="81"/>
    <col min="11265" max="11265" width="6.6640625" style="81" customWidth="1"/>
    <col min="11266" max="11266" width="37.109375" style="81" customWidth="1"/>
    <col min="11267" max="11267" width="12" style="81" customWidth="1"/>
    <col min="11268" max="11268" width="12.109375" style="81" customWidth="1"/>
    <col min="11269" max="11269" width="9.33203125" style="81" customWidth="1"/>
    <col min="11270" max="11270" width="9.6640625" style="81" customWidth="1"/>
    <col min="11271" max="11520" width="10.88671875" style="81"/>
    <col min="11521" max="11521" width="6.6640625" style="81" customWidth="1"/>
    <col min="11522" max="11522" width="37.109375" style="81" customWidth="1"/>
    <col min="11523" max="11523" width="12" style="81" customWidth="1"/>
    <col min="11524" max="11524" width="12.109375" style="81" customWidth="1"/>
    <col min="11525" max="11525" width="9.33203125" style="81" customWidth="1"/>
    <col min="11526" max="11526" width="9.6640625" style="81" customWidth="1"/>
    <col min="11527" max="11776" width="10.88671875" style="81"/>
    <col min="11777" max="11777" width="6.6640625" style="81" customWidth="1"/>
    <col min="11778" max="11778" width="37.109375" style="81" customWidth="1"/>
    <col min="11779" max="11779" width="12" style="81" customWidth="1"/>
    <col min="11780" max="11780" width="12.109375" style="81" customWidth="1"/>
    <col min="11781" max="11781" width="9.33203125" style="81" customWidth="1"/>
    <col min="11782" max="11782" width="9.6640625" style="81" customWidth="1"/>
    <col min="11783" max="12032" width="10.88671875" style="81"/>
    <col min="12033" max="12033" width="6.6640625" style="81" customWidth="1"/>
    <col min="12034" max="12034" width="37.109375" style="81" customWidth="1"/>
    <col min="12035" max="12035" width="12" style="81" customWidth="1"/>
    <col min="12036" max="12036" width="12.109375" style="81" customWidth="1"/>
    <col min="12037" max="12037" width="9.33203125" style="81" customWidth="1"/>
    <col min="12038" max="12038" width="9.6640625" style="81" customWidth="1"/>
    <col min="12039" max="12288" width="10.88671875" style="81"/>
    <col min="12289" max="12289" width="6.6640625" style="81" customWidth="1"/>
    <col min="12290" max="12290" width="37.109375" style="81" customWidth="1"/>
    <col min="12291" max="12291" width="12" style="81" customWidth="1"/>
    <col min="12292" max="12292" width="12.109375" style="81" customWidth="1"/>
    <col min="12293" max="12293" width="9.33203125" style="81" customWidth="1"/>
    <col min="12294" max="12294" width="9.6640625" style="81" customWidth="1"/>
    <col min="12295" max="12544" width="10.88671875" style="81"/>
    <col min="12545" max="12545" width="6.6640625" style="81" customWidth="1"/>
    <col min="12546" max="12546" width="37.109375" style="81" customWidth="1"/>
    <col min="12547" max="12547" width="12" style="81" customWidth="1"/>
    <col min="12548" max="12548" width="12.109375" style="81" customWidth="1"/>
    <col min="12549" max="12549" width="9.33203125" style="81" customWidth="1"/>
    <col min="12550" max="12550" width="9.6640625" style="81" customWidth="1"/>
    <col min="12551" max="12800" width="10.88671875" style="81"/>
    <col min="12801" max="12801" width="6.6640625" style="81" customWidth="1"/>
    <col min="12802" max="12802" width="37.109375" style="81" customWidth="1"/>
    <col min="12803" max="12803" width="12" style="81" customWidth="1"/>
    <col min="12804" max="12804" width="12.109375" style="81" customWidth="1"/>
    <col min="12805" max="12805" width="9.33203125" style="81" customWidth="1"/>
    <col min="12806" max="12806" width="9.6640625" style="81" customWidth="1"/>
    <col min="12807" max="13056" width="10.88671875" style="81"/>
    <col min="13057" max="13057" width="6.6640625" style="81" customWidth="1"/>
    <col min="13058" max="13058" width="37.109375" style="81" customWidth="1"/>
    <col min="13059" max="13059" width="12" style="81" customWidth="1"/>
    <col min="13060" max="13060" width="12.109375" style="81" customWidth="1"/>
    <col min="13061" max="13061" width="9.33203125" style="81" customWidth="1"/>
    <col min="13062" max="13062" width="9.6640625" style="81" customWidth="1"/>
    <col min="13063" max="13312" width="10.88671875" style="81"/>
    <col min="13313" max="13313" width="6.6640625" style="81" customWidth="1"/>
    <col min="13314" max="13314" width="37.109375" style="81" customWidth="1"/>
    <col min="13315" max="13315" width="12" style="81" customWidth="1"/>
    <col min="13316" max="13316" width="12.109375" style="81" customWidth="1"/>
    <col min="13317" max="13317" width="9.33203125" style="81" customWidth="1"/>
    <col min="13318" max="13318" width="9.6640625" style="81" customWidth="1"/>
    <col min="13319" max="13568" width="10.88671875" style="81"/>
    <col min="13569" max="13569" width="6.6640625" style="81" customWidth="1"/>
    <col min="13570" max="13570" width="37.109375" style="81" customWidth="1"/>
    <col min="13571" max="13571" width="12" style="81" customWidth="1"/>
    <col min="13572" max="13572" width="12.109375" style="81" customWidth="1"/>
    <col min="13573" max="13573" width="9.33203125" style="81" customWidth="1"/>
    <col min="13574" max="13574" width="9.6640625" style="81" customWidth="1"/>
    <col min="13575" max="13824" width="10.88671875" style="81"/>
    <col min="13825" max="13825" width="6.6640625" style="81" customWidth="1"/>
    <col min="13826" max="13826" width="37.109375" style="81" customWidth="1"/>
    <col min="13827" max="13827" width="12" style="81" customWidth="1"/>
    <col min="13828" max="13828" width="12.109375" style="81" customWidth="1"/>
    <col min="13829" max="13829" width="9.33203125" style="81" customWidth="1"/>
    <col min="13830" max="13830" width="9.6640625" style="81" customWidth="1"/>
    <col min="13831" max="14080" width="10.88671875" style="81"/>
    <col min="14081" max="14081" width="6.6640625" style="81" customWidth="1"/>
    <col min="14082" max="14082" width="37.109375" style="81" customWidth="1"/>
    <col min="14083" max="14083" width="12" style="81" customWidth="1"/>
    <col min="14084" max="14084" width="12.109375" style="81" customWidth="1"/>
    <col min="14085" max="14085" width="9.33203125" style="81" customWidth="1"/>
    <col min="14086" max="14086" width="9.6640625" style="81" customWidth="1"/>
    <col min="14087" max="14336" width="10.88671875" style="81"/>
    <col min="14337" max="14337" width="6.6640625" style="81" customWidth="1"/>
    <col min="14338" max="14338" width="37.109375" style="81" customWidth="1"/>
    <col min="14339" max="14339" width="12" style="81" customWidth="1"/>
    <col min="14340" max="14340" width="12.109375" style="81" customWidth="1"/>
    <col min="14341" max="14341" width="9.33203125" style="81" customWidth="1"/>
    <col min="14342" max="14342" width="9.6640625" style="81" customWidth="1"/>
    <col min="14343" max="14592" width="10.88671875" style="81"/>
    <col min="14593" max="14593" width="6.6640625" style="81" customWidth="1"/>
    <col min="14594" max="14594" width="37.109375" style="81" customWidth="1"/>
    <col min="14595" max="14595" width="12" style="81" customWidth="1"/>
    <col min="14596" max="14596" width="12.109375" style="81" customWidth="1"/>
    <col min="14597" max="14597" width="9.33203125" style="81" customWidth="1"/>
    <col min="14598" max="14598" width="9.6640625" style="81" customWidth="1"/>
    <col min="14599" max="14848" width="10.88671875" style="81"/>
    <col min="14849" max="14849" width="6.6640625" style="81" customWidth="1"/>
    <col min="14850" max="14850" width="37.109375" style="81" customWidth="1"/>
    <col min="14851" max="14851" width="12" style="81" customWidth="1"/>
    <col min="14852" max="14852" width="12.109375" style="81" customWidth="1"/>
    <col min="14853" max="14853" width="9.33203125" style="81" customWidth="1"/>
    <col min="14854" max="14854" width="9.6640625" style="81" customWidth="1"/>
    <col min="14855" max="15104" width="10.88671875" style="81"/>
    <col min="15105" max="15105" width="6.6640625" style="81" customWidth="1"/>
    <col min="15106" max="15106" width="37.109375" style="81" customWidth="1"/>
    <col min="15107" max="15107" width="12" style="81" customWidth="1"/>
    <col min="15108" max="15108" width="12.109375" style="81" customWidth="1"/>
    <col min="15109" max="15109" width="9.33203125" style="81" customWidth="1"/>
    <col min="15110" max="15110" width="9.6640625" style="81" customWidth="1"/>
    <col min="15111" max="15360" width="10.88671875" style="81"/>
    <col min="15361" max="15361" width="6.6640625" style="81" customWidth="1"/>
    <col min="15362" max="15362" width="37.109375" style="81" customWidth="1"/>
    <col min="15363" max="15363" width="12" style="81" customWidth="1"/>
    <col min="15364" max="15364" width="12.109375" style="81" customWidth="1"/>
    <col min="15365" max="15365" width="9.33203125" style="81" customWidth="1"/>
    <col min="15366" max="15366" width="9.6640625" style="81" customWidth="1"/>
    <col min="15367" max="15616" width="10.88671875" style="81"/>
    <col min="15617" max="15617" width="6.6640625" style="81" customWidth="1"/>
    <col min="15618" max="15618" width="37.109375" style="81" customWidth="1"/>
    <col min="15619" max="15619" width="12" style="81" customWidth="1"/>
    <col min="15620" max="15620" width="12.109375" style="81" customWidth="1"/>
    <col min="15621" max="15621" width="9.33203125" style="81" customWidth="1"/>
    <col min="15622" max="15622" width="9.6640625" style="81" customWidth="1"/>
    <col min="15623" max="15872" width="10.88671875" style="81"/>
    <col min="15873" max="15873" width="6.6640625" style="81" customWidth="1"/>
    <col min="15874" max="15874" width="37.109375" style="81" customWidth="1"/>
    <col min="15875" max="15875" width="12" style="81" customWidth="1"/>
    <col min="15876" max="15876" width="12.109375" style="81" customWidth="1"/>
    <col min="15877" max="15877" width="9.33203125" style="81" customWidth="1"/>
    <col min="15878" max="15878" width="9.6640625" style="81" customWidth="1"/>
    <col min="15879" max="16128" width="10.88671875" style="81"/>
    <col min="16129" max="16129" width="6.6640625" style="81" customWidth="1"/>
    <col min="16130" max="16130" width="37.109375" style="81" customWidth="1"/>
    <col min="16131" max="16131" width="12" style="81" customWidth="1"/>
    <col min="16132" max="16132" width="12.109375" style="81" customWidth="1"/>
    <col min="16133" max="16133" width="9.33203125" style="81" customWidth="1"/>
    <col min="16134" max="16134" width="9.6640625" style="81" customWidth="1"/>
    <col min="16135" max="16384" width="10.88671875" style="81"/>
  </cols>
  <sheetData>
    <row r="1" spans="1:7" s="396" customFormat="1" ht="13.8">
      <c r="B1" s="1140" t="s">
        <v>413</v>
      </c>
      <c r="C1" s="1140"/>
      <c r="D1" s="1140"/>
      <c r="E1" s="1140"/>
      <c r="F1" s="461"/>
      <c r="G1" s="461"/>
    </row>
    <row r="2" spans="1:7" s="396" customFormat="1" ht="15" customHeight="1">
      <c r="B2" s="1140" t="s">
        <v>201</v>
      </c>
      <c r="C2" s="1140"/>
      <c r="D2" s="1140"/>
      <c r="E2" s="1140"/>
    </row>
    <row r="3" spans="1:7" s="396" customFormat="1" ht="13.8">
      <c r="B3" s="1141" t="s">
        <v>379</v>
      </c>
      <c r="C3" s="1140"/>
      <c r="D3" s="1140"/>
      <c r="E3" s="1140"/>
    </row>
    <row r="4" spans="1:7" s="399" customFormat="1" ht="13.5" customHeight="1">
      <c r="A4" s="1142" t="s">
        <v>66</v>
      </c>
      <c r="B4" s="1142"/>
      <c r="C4" s="397"/>
      <c r="D4" s="398"/>
      <c r="E4" s="90"/>
    </row>
    <row r="5" spans="1:7" s="396" customFormat="1" ht="48" customHeight="1">
      <c r="A5" s="936" t="s">
        <v>9</v>
      </c>
      <c r="B5" s="939" t="s">
        <v>67</v>
      </c>
      <c r="C5" s="936" t="s">
        <v>68</v>
      </c>
      <c r="D5" s="940" t="s">
        <v>69</v>
      </c>
      <c r="E5" s="941" t="s">
        <v>70</v>
      </c>
      <c r="F5" s="942" t="s">
        <v>71</v>
      </c>
    </row>
    <row r="6" spans="1:7" s="396" customFormat="1" ht="13.8">
      <c r="A6" s="400">
        <v>10</v>
      </c>
      <c r="B6" s="401" t="s">
        <v>14</v>
      </c>
      <c r="C6" s="366">
        <v>918788.08</v>
      </c>
      <c r="D6" s="366">
        <v>866548.02</v>
      </c>
      <c r="E6" s="402">
        <f t="shared" ref="E6:E19" si="0">D6/C6*100</f>
        <v>94.314242735931018</v>
      </c>
      <c r="F6" s="394">
        <f>D6/D19*100</f>
        <v>3.4026944398895553</v>
      </c>
    </row>
    <row r="7" spans="1:7" s="90" customFormat="1" ht="15">
      <c r="A7" s="403">
        <v>600</v>
      </c>
      <c r="B7" s="529" t="s">
        <v>74</v>
      </c>
      <c r="C7" s="366">
        <v>100000</v>
      </c>
      <c r="D7" s="366">
        <v>100000</v>
      </c>
      <c r="E7" s="404">
        <f t="shared" ref="E7" si="1">D7/C7*100</f>
        <v>100</v>
      </c>
      <c r="F7" s="394">
        <f>D7/D19*100</f>
        <v>0.39267234606220147</v>
      </c>
    </row>
    <row r="8" spans="1:7" s="90" customFormat="1" ht="15">
      <c r="A8" s="403">
        <v>700</v>
      </c>
      <c r="B8" s="401" t="s">
        <v>17</v>
      </c>
      <c r="C8" s="366">
        <v>93575</v>
      </c>
      <c r="D8" s="366">
        <v>44504.57</v>
      </c>
      <c r="E8" s="404">
        <f t="shared" si="0"/>
        <v>47.560320598450438</v>
      </c>
      <c r="F8" s="394">
        <f>D8/D19*100</f>
        <v>0.17475713912389468</v>
      </c>
    </row>
    <row r="9" spans="1:7" s="90" customFormat="1" ht="15">
      <c r="A9" s="405">
        <v>750</v>
      </c>
      <c r="B9" s="401" t="s">
        <v>20</v>
      </c>
      <c r="C9" s="366">
        <v>59250</v>
      </c>
      <c r="D9" s="366">
        <v>188373.82</v>
      </c>
      <c r="E9" s="404">
        <f t="shared" si="0"/>
        <v>317.93049789029533</v>
      </c>
      <c r="F9" s="394">
        <f>D9/D19*100</f>
        <v>0.73969189836098848</v>
      </c>
    </row>
    <row r="10" spans="1:7" s="90" customFormat="1" ht="20.399999999999999">
      <c r="A10" s="406">
        <v>751</v>
      </c>
      <c r="B10" s="407" t="s">
        <v>24</v>
      </c>
      <c r="C10" s="366">
        <v>55126</v>
      </c>
      <c r="D10" s="366">
        <v>44985.49</v>
      </c>
      <c r="E10" s="404">
        <f t="shared" ref="E10:E11" si="2">D10/C10*100</f>
        <v>81.604850705656133</v>
      </c>
      <c r="F10" s="394">
        <f>D10/D19*100</f>
        <v>0.17664557897057703</v>
      </c>
    </row>
    <row r="11" spans="1:7" s="90" customFormat="1" ht="20.399999999999999">
      <c r="A11" s="412">
        <v>754</v>
      </c>
      <c r="B11" s="1137" t="s">
        <v>75</v>
      </c>
      <c r="C11" s="366">
        <v>40042</v>
      </c>
      <c r="D11" s="366">
        <v>40042</v>
      </c>
      <c r="E11" s="404">
        <f t="shared" si="2"/>
        <v>100</v>
      </c>
      <c r="F11" s="394">
        <f>D11/D19*100</f>
        <v>0.15723386081022672</v>
      </c>
    </row>
    <row r="12" spans="1:7" s="395" customFormat="1" ht="30.6">
      <c r="A12" s="408">
        <v>756</v>
      </c>
      <c r="B12" s="409" t="s">
        <v>26</v>
      </c>
      <c r="C12" s="410">
        <v>7150866.6600000001</v>
      </c>
      <c r="D12" s="410">
        <v>7490659.6699999999</v>
      </c>
      <c r="E12" s="367">
        <f t="shared" si="0"/>
        <v>104.75177382205585</v>
      </c>
      <c r="F12" s="82">
        <f>D12/D19*100</f>
        <v>29.413749061724161</v>
      </c>
    </row>
    <row r="13" spans="1:7" s="395" customFormat="1" ht="15">
      <c r="A13" s="411">
        <v>758</v>
      </c>
      <c r="B13" s="401" t="s">
        <v>36</v>
      </c>
      <c r="C13" s="366">
        <v>8017052.5</v>
      </c>
      <c r="D13" s="366">
        <v>8020107.6299999999</v>
      </c>
      <c r="E13" s="404">
        <f t="shared" si="0"/>
        <v>100.03810789563869</v>
      </c>
      <c r="F13" s="394">
        <f>D13/D19*100</f>
        <v>31.492744787434624</v>
      </c>
    </row>
    <row r="14" spans="1:7" s="90" customFormat="1" ht="15">
      <c r="A14" s="412">
        <v>801</v>
      </c>
      <c r="B14" s="401" t="s">
        <v>41</v>
      </c>
      <c r="C14" s="366">
        <v>867784</v>
      </c>
      <c r="D14" s="366">
        <v>633497.79</v>
      </c>
      <c r="E14" s="404">
        <f t="shared" si="0"/>
        <v>73.001782701686139</v>
      </c>
      <c r="F14" s="394">
        <f>D14/D19*100</f>
        <v>2.4875706342451984</v>
      </c>
    </row>
    <row r="15" spans="1:7" s="90" customFormat="1" ht="15">
      <c r="A15" s="412">
        <v>852</v>
      </c>
      <c r="B15" s="401" t="s">
        <v>48</v>
      </c>
      <c r="C15" s="366">
        <v>348851</v>
      </c>
      <c r="D15" s="366">
        <v>348910.4</v>
      </c>
      <c r="E15" s="404">
        <f t="shared" si="0"/>
        <v>100.01702732685303</v>
      </c>
      <c r="F15" s="394">
        <f>D15/D19*100</f>
        <v>1.3700746533350117</v>
      </c>
    </row>
    <row r="16" spans="1:7" s="90" customFormat="1" ht="15">
      <c r="A16" s="412">
        <v>854</v>
      </c>
      <c r="B16" s="413" t="s">
        <v>58</v>
      </c>
      <c r="C16" s="366">
        <v>6736</v>
      </c>
      <c r="D16" s="366">
        <v>6736</v>
      </c>
      <c r="E16" s="404">
        <f t="shared" ref="E16" si="3">D16/C16*100</f>
        <v>100</v>
      </c>
      <c r="F16" s="394">
        <f>D16/D19*100</f>
        <v>2.6450409230749893E-2</v>
      </c>
    </row>
    <row r="17" spans="1:6" s="90" customFormat="1" ht="15">
      <c r="A17" s="412">
        <v>855</v>
      </c>
      <c r="B17" s="413" t="s">
        <v>257</v>
      </c>
      <c r="C17" s="366">
        <v>7046292</v>
      </c>
      <c r="D17" s="366">
        <v>7016412.0599999996</v>
      </c>
      <c r="E17" s="404">
        <f t="shared" si="0"/>
        <v>99.575948030538612</v>
      </c>
      <c r="F17" s="394">
        <f>D17/D19*100</f>
        <v>27.551509845393241</v>
      </c>
    </row>
    <row r="18" spans="1:6" s="90" customFormat="1" ht="15">
      <c r="A18" s="412">
        <v>900</v>
      </c>
      <c r="B18" s="414" t="s">
        <v>60</v>
      </c>
      <c r="C18" s="366">
        <v>711636.76</v>
      </c>
      <c r="D18" s="366">
        <v>665747.25</v>
      </c>
      <c r="E18" s="404">
        <f t="shared" si="0"/>
        <v>93.551554307003485</v>
      </c>
      <c r="F18" s="394">
        <f>D18/D19*100</f>
        <v>2.6142053454195899</v>
      </c>
    </row>
    <row r="19" spans="1:6" s="90" customFormat="1" ht="15">
      <c r="A19" s="1138" t="s">
        <v>218</v>
      </c>
      <c r="B19" s="1139"/>
      <c r="C19" s="84">
        <f>SUM(C6:C18)</f>
        <v>25416000.000000004</v>
      </c>
      <c r="D19" s="84">
        <f>SUM(D6:D18)</f>
        <v>25466524.699999996</v>
      </c>
      <c r="E19" s="287">
        <f t="shared" si="0"/>
        <v>100.19879091910605</v>
      </c>
      <c r="F19" s="84">
        <f>SUM(F6:F18)</f>
        <v>100.00000000000001</v>
      </c>
    </row>
    <row r="20" spans="1:6" s="90" customFormat="1" ht="12.75" customHeight="1">
      <c r="A20" s="416"/>
      <c r="B20" s="85"/>
      <c r="C20" s="86"/>
      <c r="D20" s="86"/>
      <c r="E20" s="417"/>
      <c r="F20" s="86"/>
    </row>
    <row r="21" spans="1:6" s="90" customFormat="1" ht="18" customHeight="1">
      <c r="A21" s="1143" t="s">
        <v>72</v>
      </c>
      <c r="B21" s="1143"/>
      <c r="C21" s="418"/>
      <c r="D21" s="419"/>
      <c r="E21" s="420"/>
      <c r="F21" s="396"/>
    </row>
    <row r="22" spans="1:6" s="90" customFormat="1" ht="48">
      <c r="A22" s="943" t="s">
        <v>9</v>
      </c>
      <c r="B22" s="941" t="s">
        <v>67</v>
      </c>
      <c r="C22" s="943" t="s">
        <v>68</v>
      </c>
      <c r="D22" s="943" t="s">
        <v>69</v>
      </c>
      <c r="E22" s="941" t="s">
        <v>70</v>
      </c>
      <c r="F22" s="942" t="s">
        <v>73</v>
      </c>
    </row>
    <row r="23" spans="1:6" s="422" customFormat="1" ht="13.8">
      <c r="A23" s="421">
        <v>10</v>
      </c>
      <c r="B23" s="415" t="s">
        <v>14</v>
      </c>
      <c r="C23" s="366">
        <f>'T2'!F12</f>
        <v>327836.07999999996</v>
      </c>
      <c r="D23" s="366">
        <f>'T2'!G12</f>
        <v>226852.97999999998</v>
      </c>
      <c r="E23" s="402">
        <f t="shared" ref="E23:E39" si="4">D23/C23*100</f>
        <v>69.197075562884976</v>
      </c>
      <c r="F23" s="394">
        <f>D23/D40*100</f>
        <v>0.94242517569244721</v>
      </c>
    </row>
    <row r="24" spans="1:6" s="422" customFormat="1" ht="13.8">
      <c r="A24" s="412">
        <v>600</v>
      </c>
      <c r="B24" s="423" t="s">
        <v>74</v>
      </c>
      <c r="C24" s="366">
        <f>'T2'!F24</f>
        <v>2547900</v>
      </c>
      <c r="D24" s="366">
        <f>'T2'!G24</f>
        <v>1744242.0799999998</v>
      </c>
      <c r="E24" s="424">
        <f t="shared" si="4"/>
        <v>68.458027395109696</v>
      </c>
      <c r="F24" s="394">
        <f>D24/D40*100</f>
        <v>7.2461805381360183</v>
      </c>
    </row>
    <row r="25" spans="1:6" s="422" customFormat="1" ht="13.8">
      <c r="A25" s="403">
        <v>700</v>
      </c>
      <c r="B25" s="414" t="s">
        <v>17</v>
      </c>
      <c r="C25" s="366">
        <f>'T2'!F40</f>
        <v>26000</v>
      </c>
      <c r="D25" s="366">
        <f>'T2'!G40</f>
        <v>21961.14</v>
      </c>
      <c r="E25" s="402">
        <f t="shared" si="4"/>
        <v>84.465923076923076</v>
      </c>
      <c r="F25" s="394">
        <f>D25/D40*100</f>
        <v>9.1234116575882901E-2</v>
      </c>
    </row>
    <row r="26" spans="1:6" s="422" customFormat="1" ht="13.8">
      <c r="A26" s="403">
        <v>710</v>
      </c>
      <c r="B26" s="401" t="s">
        <v>19</v>
      </c>
      <c r="C26" s="366">
        <f>'T2'!F45</f>
        <v>74000</v>
      </c>
      <c r="D26" s="366">
        <f>'T2'!G45</f>
        <v>53056.44</v>
      </c>
      <c r="E26" s="404">
        <f t="shared" si="4"/>
        <v>71.697891891891899</v>
      </c>
      <c r="F26" s="394">
        <f>D26/D40*100</f>
        <v>0.22041467027947259</v>
      </c>
    </row>
    <row r="27" spans="1:6" s="422" customFormat="1" ht="13.8">
      <c r="A27" s="405">
        <v>750</v>
      </c>
      <c r="B27" s="401" t="s">
        <v>20</v>
      </c>
      <c r="C27" s="366">
        <f>'T2'!F50</f>
        <v>2503639</v>
      </c>
      <c r="D27" s="366">
        <f>'T2'!G50</f>
        <v>2168504.5599999996</v>
      </c>
      <c r="E27" s="404">
        <f t="shared" si="4"/>
        <v>86.614106905987626</v>
      </c>
      <c r="F27" s="394">
        <f>D27/D40*100</f>
        <v>9.0087125632992464</v>
      </c>
    </row>
    <row r="28" spans="1:6" s="396" customFormat="1" ht="20.399999999999999">
      <c r="A28" s="425">
        <v>751</v>
      </c>
      <c r="B28" s="426" t="s">
        <v>24</v>
      </c>
      <c r="C28" s="366">
        <f>'T2'!F96</f>
        <v>55126</v>
      </c>
      <c r="D28" s="366">
        <f>'T2'!G96</f>
        <v>44985.49</v>
      </c>
      <c r="E28" s="367">
        <f t="shared" si="4"/>
        <v>81.604850705656133</v>
      </c>
      <c r="F28" s="82">
        <f>D28/D40*100</f>
        <v>0.18688517257679768</v>
      </c>
    </row>
    <row r="29" spans="1:6" s="422" customFormat="1" ht="13.8">
      <c r="A29" s="412">
        <v>752</v>
      </c>
      <c r="B29" s="454" t="s">
        <v>287</v>
      </c>
      <c r="C29" s="366">
        <f>'T2'!F107</f>
        <v>228</v>
      </c>
      <c r="D29" s="366">
        <f>'T2'!G107</f>
        <v>228</v>
      </c>
      <c r="E29" s="404">
        <f t="shared" si="4"/>
        <v>100</v>
      </c>
      <c r="F29" s="394">
        <f>D29/D40*100</f>
        <v>9.4719029063615543E-4</v>
      </c>
    </row>
    <row r="30" spans="1:6" s="422" customFormat="1" ht="20.399999999999999">
      <c r="A30" s="412">
        <v>754</v>
      </c>
      <c r="B30" s="454" t="s">
        <v>75</v>
      </c>
      <c r="C30" s="366">
        <f>'T2'!F110</f>
        <v>475244</v>
      </c>
      <c r="D30" s="366">
        <f>'T2'!G110</f>
        <v>413197.60999999993</v>
      </c>
      <c r="E30" s="404">
        <f t="shared" ref="E30" si="5">D30/C30*100</f>
        <v>86.944308607788827</v>
      </c>
      <c r="F30" s="394">
        <f>D30/D40*100</f>
        <v>1.7165647557283541</v>
      </c>
    </row>
    <row r="31" spans="1:6" s="422" customFormat="1" ht="13.8">
      <c r="A31" s="411">
        <v>758</v>
      </c>
      <c r="B31" s="401" t="s">
        <v>36</v>
      </c>
      <c r="C31" s="366">
        <f>'T2'!F129</f>
        <v>68840</v>
      </c>
      <c r="D31" s="366">
        <f>'T2'!G129</f>
        <v>4833.09</v>
      </c>
      <c r="E31" s="404">
        <f t="shared" si="4"/>
        <v>7.0207582800697281</v>
      </c>
      <c r="F31" s="394">
        <f>D31/D40*100</f>
        <v>2.0078315446362707E-2</v>
      </c>
    </row>
    <row r="32" spans="1:6" s="395" customFormat="1" ht="15">
      <c r="A32" s="427">
        <v>801</v>
      </c>
      <c r="B32" s="401" t="s">
        <v>41</v>
      </c>
      <c r="C32" s="366">
        <f>'T2'!F134</f>
        <v>9638608</v>
      </c>
      <c r="D32" s="366">
        <f>'T2'!G134</f>
        <v>9087039.4900000002</v>
      </c>
      <c r="E32" s="404">
        <f t="shared" si="4"/>
        <v>94.277508640251796</v>
      </c>
      <c r="F32" s="394">
        <f>D32/D40*100</f>
        <v>37.750682348926858</v>
      </c>
    </row>
    <row r="33" spans="1:6" s="422" customFormat="1" ht="13.8">
      <c r="A33" s="405">
        <v>851</v>
      </c>
      <c r="B33" s="401" t="s">
        <v>76</v>
      </c>
      <c r="C33" s="366">
        <f>'T2'!F216</f>
        <v>170000</v>
      </c>
      <c r="D33" s="366">
        <f>'T2'!G216</f>
        <v>120590.38</v>
      </c>
      <c r="E33" s="404">
        <f t="shared" si="4"/>
        <v>70.935517647058816</v>
      </c>
      <c r="F33" s="394">
        <f>D33/D40*100</f>
        <v>0.50097384684265112</v>
      </c>
    </row>
    <row r="34" spans="1:6" s="422" customFormat="1" ht="13.8">
      <c r="A34" s="405">
        <v>852</v>
      </c>
      <c r="B34" s="401" t="s">
        <v>48</v>
      </c>
      <c r="C34" s="366">
        <f>'T2'!F230</f>
        <v>1155151</v>
      </c>
      <c r="D34" s="366">
        <f>'T2'!G230</f>
        <v>905603.67</v>
      </c>
      <c r="E34" s="404">
        <f t="shared" si="4"/>
        <v>78.396994851755323</v>
      </c>
      <c r="F34" s="394">
        <f>D34/D40*100</f>
        <v>3.7621886113529346</v>
      </c>
    </row>
    <row r="35" spans="1:6" s="422" customFormat="1" ht="13.8">
      <c r="A35" s="403">
        <v>854</v>
      </c>
      <c r="B35" s="401" t="s">
        <v>58</v>
      </c>
      <c r="C35" s="366">
        <f>'T2'!F262</f>
        <v>209779</v>
      </c>
      <c r="D35" s="366">
        <f>'T2'!G262</f>
        <v>189668.54000000004</v>
      </c>
      <c r="E35" s="404">
        <f t="shared" ref="E35" si="6">D35/C35*100</f>
        <v>90.413501828114363</v>
      </c>
      <c r="F35" s="394">
        <f>D35/D40*100</f>
        <v>0.78794824354006721</v>
      </c>
    </row>
    <row r="36" spans="1:6" s="422" customFormat="1" ht="13.8">
      <c r="A36" s="403">
        <v>855</v>
      </c>
      <c r="B36" s="401" t="s">
        <v>257</v>
      </c>
      <c r="C36" s="366">
        <f>'T2'!F272</f>
        <v>7071392</v>
      </c>
      <c r="D36" s="366">
        <f>'T2'!G272</f>
        <v>7035295.6299999999</v>
      </c>
      <c r="E36" s="404">
        <f t="shared" si="4"/>
        <v>99.489543642892372</v>
      </c>
      <c r="F36" s="394">
        <f>D36/D40*100</f>
        <v>29.227033826714798</v>
      </c>
    </row>
    <row r="37" spans="1:6" s="422" customFormat="1" ht="13.8">
      <c r="A37" s="412">
        <v>900</v>
      </c>
      <c r="B37" s="414" t="s">
        <v>60</v>
      </c>
      <c r="C37" s="366">
        <f>'T2'!F304</f>
        <v>1853256.92</v>
      </c>
      <c r="D37" s="366">
        <f>'T2'!G304</f>
        <v>1617669.63</v>
      </c>
      <c r="E37" s="404">
        <f t="shared" si="4"/>
        <v>87.287931454209811</v>
      </c>
      <c r="F37" s="394">
        <f>D37/D40*100</f>
        <v>6.7203551183902723</v>
      </c>
    </row>
    <row r="38" spans="1:6" s="422" customFormat="1" ht="13.8">
      <c r="A38" s="412">
        <v>921</v>
      </c>
      <c r="B38" s="414" t="s">
        <v>62</v>
      </c>
      <c r="C38" s="366">
        <f>'T2'!F332</f>
        <v>272000</v>
      </c>
      <c r="D38" s="366">
        <f>'T2'!G332</f>
        <v>255858.02</v>
      </c>
      <c r="E38" s="404">
        <f t="shared" si="4"/>
        <v>94.065448529411768</v>
      </c>
      <c r="F38" s="394">
        <f>D38/D40*100</f>
        <v>1.0629220716025933</v>
      </c>
    </row>
    <row r="39" spans="1:6" s="395" customFormat="1" ht="15">
      <c r="A39" s="412">
        <v>926</v>
      </c>
      <c r="B39" s="415" t="s">
        <v>64</v>
      </c>
      <c r="C39" s="366">
        <f>'T2'!F340</f>
        <v>200000</v>
      </c>
      <c r="D39" s="366">
        <f>'T2'!G340</f>
        <v>181605.94</v>
      </c>
      <c r="E39" s="428">
        <f t="shared" si="4"/>
        <v>90.802970000000002</v>
      </c>
      <c r="F39" s="394">
        <f>D39/D40*100</f>
        <v>0.754453434604615</v>
      </c>
    </row>
    <row r="40" spans="1:6" s="395" customFormat="1" ht="15">
      <c r="A40" s="1138" t="s">
        <v>143</v>
      </c>
      <c r="B40" s="1139"/>
      <c r="C40" s="84">
        <f>SUM(C23:C39)</f>
        <v>26649000</v>
      </c>
      <c r="D40" s="84">
        <f>SUM(D23:D39)</f>
        <v>24071192.689999998</v>
      </c>
      <c r="E40" s="287">
        <f>D40/C40*100</f>
        <v>90.326814101842459</v>
      </c>
      <c r="F40" s="84">
        <f>SUM(F23:F39)</f>
        <v>100</v>
      </c>
    </row>
    <row r="41" spans="1:6" s="90" customFormat="1" ht="13.5" customHeight="1">
      <c r="A41" s="396"/>
      <c r="B41" s="429"/>
      <c r="C41" s="430"/>
      <c r="D41" s="430"/>
      <c r="E41" s="431"/>
      <c r="F41" s="396"/>
    </row>
    <row r="42" spans="1:6" ht="18" customHeight="1">
      <c r="B42" s="91"/>
      <c r="C42" s="94"/>
      <c r="D42" s="95"/>
      <c r="E42" s="96"/>
    </row>
    <row r="43" spans="1:6">
      <c r="B43" s="91"/>
      <c r="C43" s="87"/>
      <c r="D43" s="97"/>
      <c r="E43" s="89"/>
    </row>
    <row r="44" spans="1:6">
      <c r="B44" s="91"/>
      <c r="C44" s="95"/>
      <c r="D44" s="95"/>
      <c r="E44" s="96"/>
    </row>
    <row r="45" spans="1:6">
      <c r="B45" s="91"/>
      <c r="C45" s="95"/>
      <c r="D45" s="95"/>
      <c r="E45" s="93"/>
    </row>
    <row r="46" spans="1:6">
      <c r="B46" s="91"/>
      <c r="C46" s="94"/>
      <c r="D46" s="95"/>
      <c r="E46" s="96"/>
    </row>
    <row r="47" spans="1:6">
      <c r="A47" s="98"/>
      <c r="B47" s="99"/>
      <c r="C47" s="100"/>
      <c r="D47" s="101"/>
      <c r="E47" s="102"/>
    </row>
    <row r="48" spans="1:6">
      <c r="B48" s="91"/>
      <c r="C48" s="97"/>
      <c r="D48" s="88"/>
      <c r="E48" s="103"/>
    </row>
    <row r="49" spans="1:5">
      <c r="B49" s="91"/>
      <c r="C49" s="97"/>
      <c r="D49" s="87"/>
      <c r="E49" s="103"/>
    </row>
    <row r="50" spans="1:5">
      <c r="B50" s="91"/>
      <c r="C50" s="97"/>
      <c r="D50" s="87"/>
      <c r="E50" s="103"/>
    </row>
    <row r="51" spans="1:5">
      <c r="B51" s="91"/>
      <c r="C51" s="87"/>
      <c r="D51" s="88"/>
      <c r="E51" s="89"/>
    </row>
    <row r="52" spans="1:5">
      <c r="A52" s="98"/>
      <c r="B52" s="99"/>
      <c r="C52" s="100"/>
      <c r="D52" s="100"/>
      <c r="E52" s="104"/>
    </row>
    <row r="53" spans="1:5">
      <c r="B53" s="91"/>
      <c r="C53" s="97"/>
      <c r="D53" s="97"/>
      <c r="E53" s="96"/>
    </row>
    <row r="54" spans="1:5">
      <c r="B54" s="91"/>
      <c r="C54" s="97"/>
      <c r="D54" s="97"/>
      <c r="E54" s="96"/>
    </row>
    <row r="55" spans="1:5">
      <c r="B55" s="91"/>
      <c r="C55" s="97"/>
      <c r="D55" s="88"/>
      <c r="E55" s="103"/>
    </row>
    <row r="56" spans="1:5">
      <c r="A56" s="98"/>
      <c r="B56" s="99"/>
      <c r="C56" s="105"/>
      <c r="D56" s="105"/>
      <c r="E56" s="104"/>
    </row>
    <row r="57" spans="1:5">
      <c r="B57" s="91"/>
      <c r="C57" s="97"/>
      <c r="D57" s="97"/>
      <c r="E57" s="96"/>
    </row>
    <row r="58" spans="1:5">
      <c r="B58" s="91"/>
      <c r="C58" s="97"/>
      <c r="D58" s="97"/>
      <c r="E58" s="96"/>
    </row>
    <row r="59" spans="1:5">
      <c r="B59" s="91"/>
      <c r="C59" s="92"/>
      <c r="D59" s="92"/>
      <c r="E59" s="96"/>
    </row>
    <row r="60" spans="1:5">
      <c r="B60" s="91"/>
      <c r="C60" s="92"/>
      <c r="D60" s="92"/>
      <c r="E60" s="96"/>
    </row>
    <row r="61" spans="1:5">
      <c r="B61" s="91"/>
      <c r="C61" s="92"/>
      <c r="D61" s="92"/>
      <c r="E61" s="96"/>
    </row>
    <row r="62" spans="1:5">
      <c r="B62" s="91"/>
      <c r="C62" s="97"/>
      <c r="D62" s="97"/>
      <c r="E62" s="96"/>
    </row>
    <row r="63" spans="1:5">
      <c r="B63" s="91"/>
      <c r="C63" s="87"/>
      <c r="D63" s="92"/>
      <c r="E63" s="89"/>
    </row>
    <row r="64" spans="1:5">
      <c r="B64" s="91"/>
      <c r="C64" s="87"/>
      <c r="D64" s="92"/>
      <c r="E64" s="89"/>
    </row>
    <row r="65" spans="2:5">
      <c r="B65" s="91"/>
      <c r="C65" s="87"/>
      <c r="D65" s="88"/>
      <c r="E65" s="89"/>
    </row>
    <row r="66" spans="2:5">
      <c r="B66" s="91"/>
      <c r="C66" s="87"/>
      <c r="D66" s="88"/>
      <c r="E66" s="89"/>
    </row>
    <row r="67" spans="2:5">
      <c r="B67" s="91"/>
      <c r="C67" s="97"/>
      <c r="D67" s="97"/>
      <c r="E67" s="96"/>
    </row>
    <row r="68" spans="2:5">
      <c r="B68" s="91"/>
      <c r="C68" s="97"/>
      <c r="D68" s="97"/>
      <c r="E68" s="96"/>
    </row>
    <row r="69" spans="2:5">
      <c r="B69" s="91"/>
      <c r="C69" s="92"/>
      <c r="D69" s="92"/>
      <c r="E69" s="96"/>
    </row>
    <row r="70" spans="2:5">
      <c r="B70" s="91"/>
      <c r="C70" s="92"/>
      <c r="D70" s="92"/>
      <c r="E70" s="96"/>
    </row>
    <row r="71" spans="2:5">
      <c r="B71" s="91"/>
      <c r="C71" s="94"/>
      <c r="D71" s="95"/>
      <c r="E71" s="96"/>
    </row>
    <row r="72" spans="2:5">
      <c r="B72" s="91"/>
      <c r="C72" s="92"/>
      <c r="D72" s="92"/>
      <c r="E72" s="96"/>
    </row>
    <row r="73" spans="2:5">
      <c r="B73" s="91"/>
      <c r="C73" s="97"/>
      <c r="D73" s="97"/>
      <c r="E73" s="93"/>
    </row>
    <row r="74" spans="2:5">
      <c r="B74" s="91"/>
      <c r="C74" s="95"/>
      <c r="D74" s="95"/>
      <c r="E74" s="96"/>
    </row>
    <row r="75" spans="2:5">
      <c r="B75" s="91"/>
      <c r="C75" s="97"/>
      <c r="D75" s="97"/>
      <c r="E75" s="96"/>
    </row>
    <row r="76" spans="2:5">
      <c r="B76" s="91"/>
      <c r="C76" s="95"/>
      <c r="D76" s="97"/>
      <c r="E76" s="96"/>
    </row>
    <row r="77" spans="2:5">
      <c r="B77" s="91"/>
      <c r="C77" s="97"/>
      <c r="D77" s="97"/>
      <c r="E77" s="96"/>
    </row>
    <row r="78" spans="2:5">
      <c r="B78" s="91"/>
      <c r="C78" s="97"/>
      <c r="D78" s="97"/>
      <c r="E78" s="93"/>
    </row>
    <row r="79" spans="2:5">
      <c r="B79" s="91"/>
      <c r="C79" s="92"/>
      <c r="D79" s="92"/>
      <c r="E79" s="96"/>
    </row>
    <row r="80" spans="2:5">
      <c r="B80" s="91"/>
      <c r="C80" s="97"/>
      <c r="D80" s="97"/>
      <c r="E80" s="96"/>
    </row>
    <row r="81" spans="1:5">
      <c r="B81" s="91"/>
      <c r="C81" s="95"/>
      <c r="D81" s="97"/>
      <c r="E81" s="96"/>
    </row>
    <row r="82" spans="1:5">
      <c r="B82" s="91"/>
      <c r="C82" s="97"/>
      <c r="D82" s="92"/>
      <c r="E82" s="96"/>
    </row>
    <row r="83" spans="1:5">
      <c r="B83" s="91"/>
      <c r="C83" s="92"/>
      <c r="D83" s="88"/>
      <c r="E83" s="96"/>
    </row>
    <row r="84" spans="1:5">
      <c r="B84" s="91"/>
      <c r="C84" s="97"/>
      <c r="D84" s="97"/>
      <c r="E84" s="96"/>
    </row>
    <row r="85" spans="1:5">
      <c r="B85" s="91"/>
      <c r="C85" s="97"/>
      <c r="D85" s="92"/>
      <c r="E85" s="96"/>
    </row>
    <row r="86" spans="1:5">
      <c r="B86" s="91"/>
      <c r="C86" s="97"/>
      <c r="D86" s="92"/>
      <c r="E86" s="96"/>
    </row>
    <row r="87" spans="1:5">
      <c r="B87" s="91"/>
      <c r="C87" s="92"/>
      <c r="D87" s="92"/>
      <c r="E87" s="96"/>
    </row>
    <row r="88" spans="1:5">
      <c r="B88" s="91"/>
      <c r="C88" s="92"/>
      <c r="D88" s="92"/>
      <c r="E88" s="96"/>
    </row>
    <row r="89" spans="1:5">
      <c r="B89" s="91"/>
      <c r="C89" s="92"/>
      <c r="D89" s="87"/>
      <c r="E89" s="103"/>
    </row>
    <row r="90" spans="1:5">
      <c r="B90" s="91"/>
      <c r="C90" s="88"/>
      <c r="D90" s="88"/>
      <c r="E90" s="96"/>
    </row>
    <row r="91" spans="1:5">
      <c r="B91" s="91"/>
      <c r="C91" s="92"/>
      <c r="D91" s="92"/>
      <c r="E91" s="96"/>
    </row>
    <row r="92" spans="1:5">
      <c r="A92" s="98"/>
      <c r="B92" s="99"/>
      <c r="C92" s="106"/>
      <c r="D92" s="106"/>
      <c r="E92" s="107"/>
    </row>
    <row r="93" spans="1:5">
      <c r="B93" s="91"/>
      <c r="C93" s="92"/>
      <c r="D93" s="92"/>
      <c r="E93" s="93"/>
    </row>
    <row r="94" spans="1:5">
      <c r="B94" s="91"/>
      <c r="C94" s="92"/>
      <c r="D94" s="92"/>
      <c r="E94" s="93"/>
    </row>
    <row r="95" spans="1:5">
      <c r="B95" s="91"/>
      <c r="C95" s="87"/>
      <c r="D95" s="92"/>
      <c r="E95" s="89"/>
    </row>
    <row r="96" spans="1:5">
      <c r="B96" s="91"/>
      <c r="C96" s="87"/>
      <c r="D96" s="92"/>
      <c r="E96" s="89"/>
    </row>
    <row r="97" spans="1:5">
      <c r="B97" s="91"/>
      <c r="C97" s="87"/>
      <c r="D97" s="108"/>
      <c r="E97" s="89"/>
    </row>
    <row r="98" spans="1:5">
      <c r="B98" s="91"/>
      <c r="C98" s="87"/>
      <c r="D98" s="108"/>
      <c r="E98" s="89"/>
    </row>
    <row r="99" spans="1:5">
      <c r="B99" s="91"/>
      <c r="C99" s="87"/>
      <c r="D99" s="92"/>
      <c r="E99" s="89"/>
    </row>
    <row r="100" spans="1:5">
      <c r="B100" s="91"/>
      <c r="C100" s="87"/>
      <c r="D100" s="92"/>
      <c r="E100" s="89"/>
    </row>
    <row r="101" spans="1:5">
      <c r="B101" s="91"/>
      <c r="C101" s="87"/>
      <c r="D101" s="88"/>
      <c r="E101" s="89"/>
    </row>
    <row r="102" spans="1:5">
      <c r="A102" s="98"/>
      <c r="B102" s="99"/>
      <c r="C102" s="109"/>
      <c r="D102" s="109"/>
      <c r="E102" s="104"/>
    </row>
    <row r="103" spans="1:5">
      <c r="B103" s="91"/>
      <c r="C103" s="95"/>
      <c r="D103" s="95"/>
      <c r="E103" s="96"/>
    </row>
    <row r="104" spans="1:5">
      <c r="B104" s="91"/>
      <c r="C104" s="87"/>
      <c r="D104" s="108"/>
      <c r="E104" s="89"/>
    </row>
    <row r="105" spans="1:5">
      <c r="B105" s="91"/>
      <c r="C105" s="92"/>
      <c r="D105" s="92"/>
      <c r="E105" s="96"/>
    </row>
    <row r="106" spans="1:5">
      <c r="B106" s="91"/>
      <c r="C106" s="97"/>
      <c r="D106" s="97"/>
      <c r="E106" s="96"/>
    </row>
    <row r="107" spans="1:5">
      <c r="B107" s="91"/>
      <c r="C107" s="92"/>
      <c r="D107" s="92"/>
      <c r="E107" s="96"/>
    </row>
    <row r="108" spans="1:5">
      <c r="B108" s="91"/>
      <c r="C108" s="92"/>
      <c r="D108" s="92"/>
      <c r="E108" s="96"/>
    </row>
    <row r="109" spans="1:5">
      <c r="B109" s="91"/>
      <c r="C109" s="88"/>
      <c r="D109" s="88"/>
      <c r="E109" s="96"/>
    </row>
    <row r="110" spans="1:5">
      <c r="B110" s="91"/>
      <c r="C110" s="97"/>
      <c r="D110" s="97"/>
      <c r="E110" s="93"/>
    </row>
    <row r="111" spans="1:5">
      <c r="B111" s="91"/>
      <c r="C111" s="97"/>
      <c r="D111" s="92"/>
      <c r="E111" s="96"/>
    </row>
    <row r="112" spans="1:5">
      <c r="B112" s="91"/>
      <c r="C112" s="97"/>
      <c r="D112" s="97"/>
      <c r="E112" s="96"/>
    </row>
    <row r="113" spans="1:5">
      <c r="B113" s="91"/>
      <c r="C113" s="97"/>
      <c r="D113" s="92"/>
      <c r="E113" s="96"/>
    </row>
    <row r="114" spans="1:5">
      <c r="B114" s="91"/>
      <c r="C114" s="92"/>
      <c r="D114" s="92"/>
      <c r="E114" s="93"/>
    </row>
    <row r="115" spans="1:5">
      <c r="B115" s="91"/>
      <c r="C115" s="88"/>
      <c r="D115" s="88"/>
      <c r="E115" s="96"/>
    </row>
    <row r="116" spans="1:5">
      <c r="B116" s="91"/>
      <c r="C116" s="97"/>
      <c r="D116" s="87"/>
      <c r="E116" s="103"/>
    </row>
    <row r="117" spans="1:5">
      <c r="B117" s="91"/>
      <c r="C117" s="88"/>
      <c r="D117" s="88"/>
      <c r="E117" s="93"/>
    </row>
    <row r="118" spans="1:5">
      <c r="B118" s="91"/>
      <c r="C118" s="87"/>
      <c r="D118" s="88"/>
      <c r="E118" s="89"/>
    </row>
    <row r="119" spans="1:5">
      <c r="B119" s="91"/>
      <c r="C119" s="88"/>
      <c r="D119" s="87"/>
      <c r="E119" s="103"/>
    </row>
    <row r="120" spans="1:5">
      <c r="B120" s="91"/>
      <c r="C120" s="88"/>
      <c r="D120" s="88"/>
      <c r="E120" s="96"/>
    </row>
    <row r="121" spans="1:5">
      <c r="A121" s="98"/>
      <c r="B121" s="99"/>
      <c r="C121" s="100"/>
      <c r="D121" s="100"/>
      <c r="E121" s="104"/>
    </row>
    <row r="122" spans="1:5">
      <c r="B122" s="91"/>
      <c r="C122" s="97"/>
      <c r="D122" s="97"/>
      <c r="E122" s="96"/>
    </row>
    <row r="123" spans="1:5">
      <c r="B123" s="91"/>
      <c r="C123" s="97"/>
      <c r="D123" s="97"/>
      <c r="E123" s="96"/>
    </row>
    <row r="124" spans="1:5">
      <c r="B124" s="91"/>
      <c r="C124" s="92"/>
      <c r="D124" s="92"/>
      <c r="E124" s="96"/>
    </row>
    <row r="125" spans="1:5">
      <c r="B125" s="91"/>
      <c r="C125" s="97"/>
      <c r="D125" s="92"/>
      <c r="E125" s="103"/>
    </row>
    <row r="126" spans="1:5">
      <c r="A126" s="98"/>
      <c r="B126" s="99"/>
      <c r="C126" s="109"/>
      <c r="D126" s="106"/>
      <c r="E126" s="102"/>
    </row>
    <row r="127" spans="1:5">
      <c r="B127" s="91"/>
      <c r="C127" s="92"/>
      <c r="D127" s="92"/>
      <c r="E127" s="96"/>
    </row>
    <row r="128" spans="1:5">
      <c r="B128" s="91"/>
      <c r="C128" s="92"/>
      <c r="D128" s="92"/>
      <c r="E128" s="96"/>
    </row>
    <row r="129" spans="1:5">
      <c r="B129" s="91"/>
      <c r="C129" s="95"/>
      <c r="D129" s="87"/>
      <c r="E129" s="103"/>
    </row>
    <row r="130" spans="1:5">
      <c r="B130" s="91"/>
      <c r="C130" s="95"/>
      <c r="D130" s="87"/>
      <c r="E130" s="103"/>
    </row>
    <row r="131" spans="1:5">
      <c r="A131" s="98"/>
      <c r="B131" s="99"/>
      <c r="C131" s="105"/>
      <c r="D131" s="105"/>
      <c r="E131" s="104"/>
    </row>
    <row r="132" spans="1:5">
      <c r="B132" s="91"/>
      <c r="C132" s="94"/>
      <c r="D132" s="94"/>
      <c r="E132" s="96"/>
    </row>
    <row r="133" spans="1:5">
      <c r="B133" s="91"/>
      <c r="C133" s="95"/>
      <c r="D133" s="95"/>
      <c r="E133" s="93"/>
    </row>
    <row r="134" spans="1:5">
      <c r="B134" s="91"/>
      <c r="C134" s="92"/>
      <c r="D134" s="92"/>
      <c r="E134" s="96"/>
    </row>
    <row r="135" spans="1:5">
      <c r="B135" s="91"/>
      <c r="C135" s="94"/>
      <c r="D135" s="94"/>
      <c r="E135" s="96"/>
    </row>
    <row r="136" spans="1:5">
      <c r="B136" s="91"/>
      <c r="C136" s="95"/>
      <c r="D136" s="97"/>
      <c r="E136" s="96"/>
    </row>
    <row r="137" spans="1:5">
      <c r="B137" s="91"/>
      <c r="C137" s="95"/>
      <c r="D137" s="95"/>
      <c r="E137" s="96"/>
    </row>
    <row r="138" spans="1:5">
      <c r="B138" s="91"/>
      <c r="C138" s="97"/>
      <c r="D138" s="97"/>
      <c r="E138" s="96"/>
    </row>
    <row r="139" spans="1:5">
      <c r="B139" s="91"/>
      <c r="C139" s="95"/>
      <c r="D139" s="95"/>
      <c r="E139" s="96"/>
    </row>
    <row r="140" spans="1:5">
      <c r="B140" s="91"/>
      <c r="C140" s="97"/>
      <c r="D140" s="97"/>
      <c r="E140" s="96"/>
    </row>
    <row r="141" spans="1:5">
      <c r="B141" s="91"/>
      <c r="C141" s="97"/>
      <c r="D141" s="97"/>
      <c r="E141" s="96"/>
    </row>
    <row r="142" spans="1:5">
      <c r="B142" s="91"/>
      <c r="C142" s="95"/>
      <c r="D142" s="95"/>
      <c r="E142" s="96"/>
    </row>
    <row r="143" spans="1:5">
      <c r="B143" s="91"/>
      <c r="C143" s="95"/>
      <c r="D143" s="95"/>
      <c r="E143" s="96"/>
    </row>
    <row r="144" spans="1:5">
      <c r="B144" s="91"/>
      <c r="C144" s="92"/>
      <c r="D144" s="92"/>
      <c r="E144" s="96"/>
    </row>
    <row r="145" spans="2:5">
      <c r="B145" s="91"/>
      <c r="C145" s="97"/>
      <c r="D145" s="92"/>
      <c r="E145" s="96"/>
    </row>
    <row r="146" spans="2:5">
      <c r="B146" s="91"/>
      <c r="C146" s="97"/>
      <c r="D146" s="97"/>
      <c r="E146" s="96"/>
    </row>
    <row r="147" spans="2:5">
      <c r="B147" s="91"/>
      <c r="C147" s="95"/>
      <c r="D147" s="87"/>
      <c r="E147" s="103"/>
    </row>
    <row r="148" spans="2:5">
      <c r="B148" s="91"/>
      <c r="C148" s="95"/>
      <c r="D148" s="95"/>
      <c r="E148" s="96"/>
    </row>
    <row r="149" spans="2:5">
      <c r="B149" s="91"/>
      <c r="C149" s="92"/>
      <c r="D149" s="92"/>
      <c r="E149" s="96"/>
    </row>
    <row r="150" spans="2:5">
      <c r="B150" s="91"/>
    </row>
    <row r="151" spans="2:5">
      <c r="B151" s="91"/>
      <c r="C151" s="97"/>
      <c r="D151" s="97"/>
      <c r="E151" s="96"/>
    </row>
    <row r="152" spans="2:5">
      <c r="B152" s="91"/>
      <c r="C152" s="92"/>
      <c r="D152" s="92"/>
      <c r="E152" s="96"/>
    </row>
    <row r="153" spans="2:5">
      <c r="B153" s="91"/>
      <c r="C153" s="97"/>
      <c r="D153" s="97"/>
      <c r="E153" s="96"/>
    </row>
    <row r="154" spans="2:5">
      <c r="B154" s="91"/>
      <c r="C154" s="92"/>
      <c r="D154" s="92"/>
      <c r="E154" s="96"/>
    </row>
    <row r="155" spans="2:5">
      <c r="B155" s="91"/>
      <c r="C155" s="92"/>
      <c r="D155" s="97"/>
      <c r="E155" s="93"/>
    </row>
    <row r="156" spans="2:5">
      <c r="B156" s="91"/>
      <c r="C156" s="97"/>
      <c r="D156" s="97"/>
      <c r="E156" s="96"/>
    </row>
    <row r="157" spans="2:5">
      <c r="B157" s="91"/>
      <c r="C157" s="92"/>
      <c r="D157" s="87"/>
      <c r="E157" s="103"/>
    </row>
    <row r="158" spans="2:5">
      <c r="B158" s="91"/>
      <c r="C158" s="92"/>
      <c r="D158" s="92"/>
      <c r="E158" s="96"/>
    </row>
    <row r="159" spans="2:5">
      <c r="B159" s="91"/>
      <c r="C159" s="92"/>
      <c r="D159" s="92"/>
      <c r="E159" s="96"/>
    </row>
    <row r="160" spans="2:5">
      <c r="B160" s="91"/>
      <c r="C160" s="88"/>
      <c r="D160" s="108"/>
      <c r="E160" s="103"/>
    </row>
    <row r="161" spans="2:5">
      <c r="B161" s="91"/>
      <c r="C161" s="92"/>
      <c r="D161" s="92"/>
      <c r="E161" s="96"/>
    </row>
    <row r="162" spans="2:5">
      <c r="B162" s="91"/>
      <c r="C162" s="94"/>
      <c r="D162" s="95"/>
      <c r="E162" s="96"/>
    </row>
    <row r="163" spans="2:5">
      <c r="B163" s="91"/>
      <c r="C163" s="97"/>
      <c r="D163" s="97"/>
      <c r="E163" s="96"/>
    </row>
    <row r="164" spans="2:5">
      <c r="B164" s="91"/>
      <c r="C164" s="92"/>
      <c r="D164" s="92"/>
      <c r="E164" s="96"/>
    </row>
    <row r="165" spans="2:5">
      <c r="B165" s="91"/>
      <c r="C165" s="95"/>
      <c r="D165" s="95"/>
      <c r="E165" s="96"/>
    </row>
    <row r="166" spans="2:5">
      <c r="B166" s="91"/>
      <c r="C166" s="97"/>
      <c r="D166" s="97"/>
      <c r="E166" s="96"/>
    </row>
    <row r="167" spans="2:5">
      <c r="B167" s="91"/>
      <c r="C167" s="95"/>
      <c r="D167" s="95"/>
      <c r="E167" s="96"/>
    </row>
    <row r="168" spans="2:5">
      <c r="B168" s="91"/>
      <c r="C168" s="97"/>
      <c r="D168" s="97"/>
      <c r="E168" s="96"/>
    </row>
    <row r="169" spans="2:5">
      <c r="B169" s="91"/>
      <c r="C169" s="97"/>
      <c r="D169" s="97"/>
      <c r="E169" s="96"/>
    </row>
    <row r="170" spans="2:5">
      <c r="B170" s="91"/>
      <c r="C170" s="97"/>
      <c r="D170" s="97"/>
      <c r="E170" s="93"/>
    </row>
    <row r="171" spans="2:5">
      <c r="B171" s="91"/>
      <c r="C171" s="97"/>
      <c r="D171" s="92"/>
      <c r="E171" s="96"/>
    </row>
    <row r="172" spans="2:5">
      <c r="B172" s="91"/>
      <c r="C172" s="97"/>
      <c r="D172" s="87"/>
      <c r="E172" s="103"/>
    </row>
    <row r="173" spans="2:5">
      <c r="B173" s="91"/>
      <c r="C173" s="97"/>
      <c r="D173" s="97"/>
      <c r="E173" s="93"/>
    </row>
    <row r="174" spans="2:5">
      <c r="B174" s="91"/>
      <c r="C174" s="92"/>
      <c r="D174" s="88"/>
      <c r="E174" s="96"/>
    </row>
    <row r="175" spans="2:5">
      <c r="B175" s="91"/>
      <c r="C175" s="92"/>
      <c r="D175" s="92"/>
      <c r="E175" s="96"/>
    </row>
    <row r="176" spans="2:5">
      <c r="B176" s="91"/>
      <c r="C176" s="97"/>
      <c r="D176" s="97"/>
      <c r="E176" s="96"/>
    </row>
    <row r="177" spans="1:5">
      <c r="B177" s="91"/>
      <c r="C177" s="95"/>
      <c r="D177" s="95"/>
      <c r="E177" s="96"/>
    </row>
    <row r="178" spans="1:5">
      <c r="B178" s="91"/>
      <c r="C178" s="95"/>
      <c r="D178" s="95"/>
      <c r="E178" s="96"/>
    </row>
    <row r="179" spans="1:5">
      <c r="B179" s="91"/>
      <c r="C179" s="97"/>
      <c r="D179" s="97"/>
      <c r="E179" s="96"/>
    </row>
    <row r="180" spans="1:5">
      <c r="B180" s="91"/>
      <c r="C180" s="97"/>
      <c r="D180" s="97"/>
      <c r="E180" s="96"/>
    </row>
    <row r="181" spans="1:5">
      <c r="B181" s="91"/>
      <c r="C181" s="97"/>
      <c r="D181" s="97"/>
      <c r="E181" s="96"/>
    </row>
    <row r="182" spans="1:5">
      <c r="B182" s="91"/>
      <c r="C182" s="97"/>
      <c r="D182" s="97"/>
      <c r="E182" s="96"/>
    </row>
    <row r="183" spans="1:5">
      <c r="A183" s="98"/>
      <c r="B183" s="99"/>
      <c r="C183" s="109"/>
      <c r="D183" s="109"/>
      <c r="E183" s="107"/>
    </row>
    <row r="184" spans="1:5">
      <c r="B184" s="91"/>
      <c r="C184" s="97"/>
      <c r="D184" s="97"/>
      <c r="E184" s="93"/>
    </row>
    <row r="185" spans="1:5">
      <c r="B185" s="91"/>
      <c r="C185" s="87"/>
      <c r="D185" s="88"/>
      <c r="E185" s="89"/>
    </row>
    <row r="186" spans="1:5">
      <c r="B186" s="91"/>
      <c r="C186" s="87"/>
      <c r="D186" s="97"/>
      <c r="E186" s="89"/>
    </row>
    <row r="187" spans="1:5">
      <c r="B187" s="91"/>
      <c r="C187" s="87"/>
      <c r="D187" s="92"/>
      <c r="E187" s="89"/>
    </row>
    <row r="188" spans="1:5">
      <c r="B188" s="91"/>
      <c r="C188" s="97"/>
      <c r="D188" s="87"/>
      <c r="E188" s="103"/>
    </row>
    <row r="189" spans="1:5">
      <c r="B189" s="91"/>
      <c r="C189" s="97"/>
      <c r="D189" s="97"/>
      <c r="E189" s="96"/>
    </row>
    <row r="190" spans="1:5">
      <c r="B190" s="91"/>
      <c r="C190" s="92"/>
      <c r="D190" s="92"/>
      <c r="E190" s="96"/>
    </row>
    <row r="191" spans="1:5">
      <c r="B191" s="91"/>
      <c r="C191" s="97"/>
      <c r="D191" s="88"/>
      <c r="E191" s="103"/>
    </row>
    <row r="192" spans="1:5">
      <c r="B192" s="91"/>
      <c r="C192" s="97"/>
      <c r="D192" s="97"/>
      <c r="E192" s="93"/>
    </row>
    <row r="193" spans="1:5">
      <c r="B193" s="91"/>
      <c r="C193" s="88"/>
      <c r="D193" s="87"/>
      <c r="E193" s="103"/>
    </row>
    <row r="194" spans="1:5">
      <c r="A194" s="98"/>
      <c r="B194" s="99"/>
      <c r="C194" s="109"/>
      <c r="D194" s="109"/>
      <c r="E194" s="104"/>
    </row>
    <row r="195" spans="1:5">
      <c r="B195" s="91"/>
      <c r="C195" s="95"/>
      <c r="D195" s="95"/>
      <c r="E195" s="96"/>
    </row>
    <row r="196" spans="1:5">
      <c r="B196" s="91"/>
      <c r="C196" s="95"/>
      <c r="D196" s="95"/>
      <c r="E196" s="96"/>
    </row>
    <row r="197" spans="1:5">
      <c r="B197" s="91"/>
      <c r="C197" s="92"/>
      <c r="D197" s="92"/>
      <c r="E197" s="96"/>
    </row>
    <row r="198" spans="1:5">
      <c r="B198" s="91"/>
      <c r="C198" s="92"/>
      <c r="D198" s="92"/>
      <c r="E198" s="96"/>
    </row>
    <row r="199" spans="1:5">
      <c r="B199" s="91"/>
      <c r="C199" s="88"/>
      <c r="D199" s="88"/>
      <c r="E199" s="96"/>
    </row>
    <row r="200" spans="1:5">
      <c r="B200" s="91"/>
      <c r="C200" s="88"/>
      <c r="D200" s="88"/>
      <c r="E200" s="96"/>
    </row>
    <row r="201" spans="1:5">
      <c r="B201" s="91"/>
      <c r="C201" s="92"/>
      <c r="D201" s="88"/>
      <c r="E201" s="96"/>
    </row>
    <row r="202" spans="1:5">
      <c r="B202" s="91"/>
      <c r="C202" s="92"/>
      <c r="D202" s="92"/>
      <c r="E202" s="96"/>
    </row>
    <row r="203" spans="1:5">
      <c r="B203" s="91"/>
      <c r="C203" s="108"/>
      <c r="D203" s="108"/>
      <c r="E203" s="96"/>
    </row>
    <row r="204" spans="1:5">
      <c r="B204" s="91"/>
      <c r="C204" s="87"/>
      <c r="D204" s="92"/>
      <c r="E204" s="89"/>
    </row>
    <row r="205" spans="1:5">
      <c r="B205" s="91"/>
      <c r="C205" s="92"/>
      <c r="D205" s="92"/>
      <c r="E205" s="93"/>
    </row>
    <row r="206" spans="1:5">
      <c r="B206" s="91"/>
      <c r="C206" s="92"/>
      <c r="D206" s="92"/>
      <c r="E206" s="93"/>
    </row>
    <row r="207" spans="1:5">
      <c r="B207" s="91"/>
      <c r="C207" s="95"/>
      <c r="D207" s="95"/>
      <c r="E207" s="96"/>
    </row>
    <row r="208" spans="1:5">
      <c r="B208" s="91"/>
      <c r="C208" s="95"/>
      <c r="D208" s="95"/>
      <c r="E208" s="96"/>
    </row>
    <row r="209" spans="2:5">
      <c r="B209" s="91"/>
      <c r="C209" s="87"/>
      <c r="D209" s="92"/>
      <c r="E209" s="89"/>
    </row>
    <row r="210" spans="2:5">
      <c r="B210" s="91"/>
      <c r="C210" s="92"/>
      <c r="D210" s="92"/>
      <c r="E210" s="96"/>
    </row>
    <row r="211" spans="2:5">
      <c r="B211" s="91"/>
      <c r="C211" s="92"/>
      <c r="D211" s="92"/>
      <c r="E211" s="96"/>
    </row>
    <row r="212" spans="2:5">
      <c r="B212" s="91"/>
      <c r="C212" s="87"/>
      <c r="D212" s="92"/>
      <c r="E212" s="89"/>
    </row>
    <row r="213" spans="2:5">
      <c r="B213" s="91"/>
      <c r="C213" s="87"/>
      <c r="D213" s="92"/>
      <c r="E213" s="89"/>
    </row>
    <row r="214" spans="2:5">
      <c r="B214" s="91"/>
      <c r="C214" s="95"/>
      <c r="D214" s="95"/>
      <c r="E214" s="96"/>
    </row>
    <row r="215" spans="2:5">
      <c r="B215" s="91"/>
      <c r="C215" s="88"/>
      <c r="D215" s="88"/>
      <c r="E215" s="93"/>
    </row>
    <row r="216" spans="2:5">
      <c r="B216" s="91"/>
      <c r="C216" s="95"/>
      <c r="D216" s="97"/>
      <c r="E216" s="96"/>
    </row>
    <row r="217" spans="2:5">
      <c r="B217" s="91"/>
      <c r="C217" s="92"/>
      <c r="D217" s="92"/>
      <c r="E217" s="96"/>
    </row>
    <row r="218" spans="2:5">
      <c r="B218" s="91"/>
      <c r="C218" s="97"/>
      <c r="D218" s="97"/>
      <c r="E218" s="96"/>
    </row>
    <row r="219" spans="2:5">
      <c r="B219" s="91"/>
      <c r="C219" s="92"/>
      <c r="D219" s="92"/>
      <c r="E219" s="96"/>
    </row>
    <row r="220" spans="2:5">
      <c r="B220" s="91"/>
      <c r="C220" s="92"/>
      <c r="D220" s="92"/>
      <c r="E220" s="96"/>
    </row>
    <row r="221" spans="2:5">
      <c r="B221" s="91"/>
      <c r="C221" s="92"/>
      <c r="D221" s="92"/>
      <c r="E221" s="96"/>
    </row>
    <row r="222" spans="2:5">
      <c r="B222" s="91"/>
      <c r="C222" s="92"/>
      <c r="D222" s="92"/>
      <c r="E222" s="96"/>
    </row>
    <row r="223" spans="2:5">
      <c r="B223" s="91"/>
      <c r="C223" s="88"/>
      <c r="D223" s="88"/>
      <c r="E223" s="96"/>
    </row>
    <row r="224" spans="2:5">
      <c r="B224" s="91"/>
      <c r="C224" s="88"/>
      <c r="D224" s="88"/>
      <c r="E224" s="96"/>
    </row>
    <row r="225" spans="1:5">
      <c r="B225" s="91"/>
      <c r="C225" s="92"/>
      <c r="D225" s="92"/>
      <c r="E225" s="96"/>
    </row>
    <row r="226" spans="1:5">
      <c r="B226" s="91"/>
      <c r="C226" s="97"/>
      <c r="D226" s="97"/>
      <c r="E226" s="93"/>
    </row>
    <row r="227" spans="1:5">
      <c r="B227" s="91"/>
      <c r="C227" s="97"/>
      <c r="D227" s="97"/>
      <c r="E227" s="93"/>
    </row>
    <row r="228" spans="1:5">
      <c r="A228" s="98"/>
      <c r="B228" s="99"/>
      <c r="C228" s="109"/>
      <c r="D228" s="109"/>
      <c r="E228" s="104"/>
    </row>
    <row r="229" spans="1:5">
      <c r="B229" s="91"/>
      <c r="C229" s="95"/>
      <c r="D229" s="95"/>
      <c r="E229" s="96"/>
    </row>
    <row r="230" spans="1:5">
      <c r="B230" s="91"/>
      <c r="C230" s="92"/>
      <c r="D230" s="92"/>
      <c r="E230" s="96"/>
    </row>
    <row r="231" spans="1:5">
      <c r="B231" s="91"/>
      <c r="C231" s="97"/>
      <c r="D231" s="97"/>
      <c r="E231" s="96"/>
    </row>
    <row r="232" spans="1:5">
      <c r="B232" s="91"/>
      <c r="C232" s="92"/>
      <c r="D232" s="92"/>
      <c r="E232" s="93"/>
    </row>
    <row r="233" spans="1:5">
      <c r="B233" s="91"/>
      <c r="C233" s="97"/>
      <c r="D233" s="97"/>
      <c r="E233" s="96"/>
    </row>
    <row r="234" spans="1:5">
      <c r="B234" s="91"/>
      <c r="C234" s="92"/>
      <c r="D234" s="92"/>
      <c r="E234" s="96"/>
    </row>
    <row r="235" spans="1:5">
      <c r="B235" s="91"/>
      <c r="C235" s="97"/>
      <c r="D235" s="97"/>
      <c r="E235" s="96"/>
    </row>
    <row r="236" spans="1:5">
      <c r="B236" s="91"/>
      <c r="C236" s="92"/>
      <c r="D236" s="92"/>
      <c r="E236" s="96"/>
    </row>
    <row r="237" spans="1:5">
      <c r="A237" s="98"/>
      <c r="B237" s="99"/>
      <c r="C237" s="109"/>
      <c r="D237" s="109"/>
      <c r="E237" s="107"/>
    </row>
    <row r="238" spans="1:5">
      <c r="B238" s="91"/>
      <c r="C238" s="95"/>
      <c r="D238" s="92"/>
      <c r="E238" s="103"/>
    </row>
    <row r="239" spans="1:5">
      <c r="B239" s="91"/>
      <c r="C239" s="87"/>
      <c r="D239" s="92"/>
      <c r="E239" s="89"/>
    </row>
    <row r="240" spans="1:5">
      <c r="B240" s="91"/>
      <c r="C240" s="95"/>
      <c r="D240" s="87"/>
      <c r="E240" s="103"/>
    </row>
    <row r="241" spans="2:5">
      <c r="B241" s="91"/>
      <c r="C241" s="95"/>
      <c r="D241" s="95"/>
      <c r="E241" s="93"/>
    </row>
    <row r="242" spans="2:5">
      <c r="B242" s="91"/>
      <c r="C242" s="97"/>
      <c r="D242" s="97"/>
      <c r="E242" s="93"/>
    </row>
    <row r="243" spans="2:5">
      <c r="B243" s="91"/>
      <c r="C243" s="95"/>
      <c r="D243" s="95"/>
      <c r="E243" s="96"/>
    </row>
    <row r="244" spans="2:5">
      <c r="B244" s="91"/>
      <c r="C244" s="97"/>
      <c r="D244" s="87"/>
      <c r="E244" s="103"/>
    </row>
    <row r="245" spans="2:5">
      <c r="B245" s="91"/>
      <c r="C245" s="97"/>
      <c r="D245" s="95"/>
      <c r="E245" s="93"/>
    </row>
    <row r="246" spans="2:5">
      <c r="B246" s="91"/>
      <c r="C246" s="87"/>
      <c r="D246" s="95"/>
      <c r="E246" s="89"/>
    </row>
    <row r="247" spans="2:5">
      <c r="B247" s="91"/>
      <c r="C247" s="95"/>
      <c r="D247" s="97"/>
      <c r="E247" s="96"/>
    </row>
    <row r="248" spans="2:5">
      <c r="B248" s="91"/>
      <c r="C248" s="88"/>
      <c r="D248" s="88"/>
      <c r="E248" s="96"/>
    </row>
    <row r="249" spans="2:5">
      <c r="B249" s="91"/>
      <c r="C249" s="87"/>
      <c r="D249" s="88"/>
      <c r="E249" s="89"/>
    </row>
    <row r="250" spans="2:5">
      <c r="B250" s="91"/>
      <c r="C250" s="97"/>
      <c r="D250" s="97"/>
      <c r="E250" s="96"/>
    </row>
    <row r="251" spans="2:5">
      <c r="B251" s="91"/>
      <c r="C251" s="92"/>
      <c r="D251" s="88"/>
      <c r="E251" s="96"/>
    </row>
    <row r="252" spans="2:5">
      <c r="B252" s="91"/>
      <c r="C252" s="92"/>
      <c r="D252" s="92"/>
      <c r="E252" s="96"/>
    </row>
    <row r="253" spans="2:5">
      <c r="B253" s="91"/>
      <c r="C253" s="88"/>
      <c r="D253" s="88"/>
      <c r="E253" s="96"/>
    </row>
    <row r="254" spans="2:5">
      <c r="B254" s="91"/>
      <c r="C254" s="97"/>
      <c r="D254" s="97"/>
      <c r="E254" s="93"/>
    </row>
    <row r="255" spans="2:5">
      <c r="B255" s="91"/>
      <c r="C255" s="88"/>
      <c r="D255" s="108"/>
      <c r="E255" s="103"/>
    </row>
    <row r="256" spans="2:5">
      <c r="B256" s="91"/>
      <c r="C256" s="97"/>
      <c r="D256" s="87"/>
      <c r="E256" s="103"/>
    </row>
    <row r="257" spans="1:5">
      <c r="B257" s="91"/>
      <c r="C257" s="97"/>
      <c r="D257" s="97"/>
      <c r="E257" s="93"/>
    </row>
    <row r="258" spans="1:5">
      <c r="B258" s="91"/>
      <c r="C258" s="88"/>
      <c r="D258" s="88"/>
      <c r="E258" s="96"/>
    </row>
    <row r="259" spans="1:5">
      <c r="B259" s="91"/>
      <c r="C259" s="88"/>
      <c r="D259" s="88"/>
      <c r="E259" s="96"/>
    </row>
    <row r="260" spans="1:5">
      <c r="A260" s="98"/>
      <c r="B260" s="99"/>
      <c r="C260" s="109"/>
      <c r="D260" s="109"/>
      <c r="E260" s="107"/>
    </row>
    <row r="261" spans="1:5">
      <c r="B261" s="91"/>
      <c r="C261" s="97"/>
      <c r="D261" s="95"/>
      <c r="E261" s="93"/>
    </row>
    <row r="262" spans="1:5">
      <c r="B262" s="91"/>
      <c r="C262" s="88"/>
      <c r="D262" s="108"/>
      <c r="E262" s="96"/>
    </row>
    <row r="263" spans="1:5">
      <c r="B263" s="91"/>
      <c r="C263" s="97"/>
      <c r="D263" s="97"/>
      <c r="E263" s="96"/>
    </row>
    <row r="264" spans="1:5">
      <c r="B264" s="91"/>
      <c r="C264" s="92"/>
      <c r="D264" s="92"/>
      <c r="E264" s="96"/>
    </row>
    <row r="265" spans="1:5">
      <c r="B265" s="91"/>
      <c r="C265" s="92"/>
      <c r="D265" s="92"/>
      <c r="E265" s="96"/>
    </row>
    <row r="266" spans="1:5">
      <c r="B266" s="91"/>
      <c r="C266" s="88"/>
      <c r="D266" s="88"/>
      <c r="E266" s="96"/>
    </row>
    <row r="267" spans="1:5">
      <c r="B267" s="91"/>
      <c r="C267" s="97"/>
      <c r="D267" s="97"/>
      <c r="E267" s="93"/>
    </row>
    <row r="268" spans="1:5">
      <c r="B268" s="91"/>
      <c r="C268" s="92"/>
      <c r="D268" s="92"/>
      <c r="E268" s="96"/>
    </row>
    <row r="269" spans="1:5">
      <c r="B269" s="91"/>
      <c r="C269" s="92"/>
      <c r="D269" s="97"/>
      <c r="E269" s="93"/>
    </row>
    <row r="270" spans="1:5">
      <c r="B270" s="91"/>
      <c r="C270" s="92"/>
      <c r="D270" s="97"/>
      <c r="E270" s="93"/>
    </row>
    <row r="271" spans="1:5">
      <c r="B271" s="91"/>
      <c r="C271" s="108"/>
      <c r="D271" s="87"/>
      <c r="E271" s="103"/>
    </row>
    <row r="272" spans="1:5">
      <c r="B272" s="91"/>
      <c r="C272" s="92"/>
      <c r="D272" s="92"/>
      <c r="E272" s="96"/>
    </row>
    <row r="273" spans="1:5">
      <c r="B273" s="91"/>
      <c r="C273" s="97"/>
      <c r="D273" s="97"/>
      <c r="E273" s="93"/>
    </row>
    <row r="274" spans="1:5">
      <c r="B274" s="91"/>
      <c r="C274" s="88"/>
      <c r="D274" s="88"/>
      <c r="E274" s="96"/>
    </row>
    <row r="275" spans="1:5">
      <c r="B275" s="91"/>
      <c r="C275" s="97"/>
      <c r="D275" s="97"/>
      <c r="E275" s="96"/>
    </row>
    <row r="276" spans="1:5">
      <c r="B276" s="91"/>
      <c r="C276" s="92"/>
      <c r="D276" s="92"/>
      <c r="E276" s="96"/>
    </row>
    <row r="277" spans="1:5">
      <c r="B277" s="91"/>
      <c r="C277" s="92"/>
      <c r="D277" s="92"/>
      <c r="E277" s="96"/>
    </row>
    <row r="278" spans="1:5">
      <c r="B278" s="91"/>
      <c r="C278" s="88"/>
      <c r="D278" s="88"/>
      <c r="E278" s="96"/>
    </row>
    <row r="279" spans="1:5">
      <c r="B279" s="91"/>
      <c r="C279" s="92"/>
      <c r="D279" s="92"/>
      <c r="E279" s="93"/>
    </row>
    <row r="280" spans="1:5">
      <c r="B280" s="91"/>
      <c r="C280" s="97"/>
      <c r="D280" s="97"/>
      <c r="E280" s="93"/>
    </row>
    <row r="281" spans="1:5">
      <c r="B281" s="91"/>
      <c r="C281" s="87"/>
      <c r="D281" s="92"/>
      <c r="E281" s="89"/>
    </row>
    <row r="282" spans="1:5">
      <c r="B282" s="91"/>
      <c r="C282" s="92"/>
      <c r="D282" s="88"/>
      <c r="E282" s="103"/>
    </row>
    <row r="283" spans="1:5">
      <c r="B283" s="91"/>
      <c r="C283" s="88"/>
      <c r="D283" s="88"/>
      <c r="E283" s="96"/>
    </row>
    <row r="284" spans="1:5">
      <c r="B284" s="91"/>
      <c r="C284" s="92"/>
      <c r="D284" s="92"/>
      <c r="E284" s="96"/>
    </row>
    <row r="285" spans="1:5">
      <c r="B285" s="91"/>
      <c r="C285" s="87"/>
      <c r="D285" s="97"/>
      <c r="E285" s="89"/>
    </row>
    <row r="286" spans="1:5">
      <c r="B286" s="91"/>
      <c r="C286" s="87"/>
      <c r="D286" s="97"/>
      <c r="E286" s="89"/>
    </row>
    <row r="287" spans="1:5">
      <c r="A287" s="98"/>
      <c r="B287" s="99"/>
      <c r="C287" s="100"/>
      <c r="D287" s="100"/>
      <c r="E287" s="107"/>
    </row>
    <row r="288" spans="1:5">
      <c r="B288" s="91"/>
      <c r="C288" s="97"/>
      <c r="D288" s="97"/>
      <c r="E288" s="93"/>
    </row>
    <row r="289" spans="1:5">
      <c r="B289" s="91"/>
      <c r="C289" s="92"/>
      <c r="D289" s="88"/>
      <c r="E289" s="103"/>
    </row>
    <row r="290" spans="1:5">
      <c r="B290" s="91"/>
      <c r="C290" s="92"/>
      <c r="D290" s="92"/>
      <c r="E290" s="93"/>
    </row>
    <row r="291" spans="1:5">
      <c r="B291" s="91"/>
      <c r="C291" s="97"/>
      <c r="D291" s="97"/>
      <c r="E291" s="93"/>
    </row>
    <row r="292" spans="1:5">
      <c r="B292" s="91"/>
      <c r="C292" s="87"/>
      <c r="D292" s="97"/>
      <c r="E292" s="89"/>
    </row>
    <row r="293" spans="1:5">
      <c r="B293" s="91"/>
      <c r="C293" s="97"/>
      <c r="D293" s="97"/>
      <c r="E293" s="96"/>
    </row>
    <row r="294" spans="1:5">
      <c r="B294" s="110"/>
      <c r="C294" s="111"/>
      <c r="D294" s="112"/>
      <c r="E294" s="113"/>
    </row>
    <row r="295" spans="1:5">
      <c r="A295" s="114"/>
    </row>
    <row r="302" spans="1:5">
      <c r="A302" s="116"/>
      <c r="B302" s="116"/>
      <c r="C302" s="116"/>
      <c r="D302" s="116"/>
      <c r="E302" s="83"/>
    </row>
    <row r="303" spans="1:5">
      <c r="A303" s="83"/>
      <c r="B303" s="83"/>
      <c r="C303" s="83"/>
      <c r="D303" s="83"/>
      <c r="E303" s="116"/>
    </row>
    <row r="304" spans="1:5">
      <c r="A304" s="117"/>
      <c r="B304" s="118"/>
      <c r="C304" s="119"/>
      <c r="D304" s="120"/>
      <c r="E304" s="121"/>
    </row>
    <row r="305" spans="1:5">
      <c r="A305" s="83"/>
      <c r="B305" s="122"/>
      <c r="C305" s="123"/>
      <c r="D305" s="124"/>
      <c r="E305" s="125"/>
    </row>
    <row r="306" spans="1:5">
      <c r="A306" s="83"/>
      <c r="B306" s="122"/>
      <c r="C306" s="126"/>
      <c r="D306" s="126"/>
      <c r="E306" s="125"/>
    </row>
    <row r="307" spans="1:5">
      <c r="A307" s="83"/>
      <c r="B307" s="122"/>
      <c r="C307" s="127"/>
      <c r="D307" s="127"/>
      <c r="E307" s="125"/>
    </row>
    <row r="308" spans="1:5">
      <c r="A308" s="83"/>
      <c r="B308" s="122"/>
      <c r="C308" s="123"/>
      <c r="D308" s="124"/>
      <c r="E308" s="125"/>
    </row>
    <row r="309" spans="1:5">
      <c r="A309" s="83"/>
      <c r="B309" s="122"/>
      <c r="C309" s="127"/>
      <c r="D309" s="126"/>
      <c r="E309" s="128"/>
    </row>
    <row r="310" spans="1:5">
      <c r="A310" s="83"/>
      <c r="B310" s="122"/>
      <c r="C310" s="127"/>
      <c r="D310" s="127"/>
      <c r="E310" s="125"/>
    </row>
    <row r="311" spans="1:5">
      <c r="A311" s="83"/>
      <c r="B311" s="122"/>
      <c r="C311" s="127"/>
      <c r="D311" s="127"/>
      <c r="E311" s="125"/>
    </row>
    <row r="312" spans="1:5">
      <c r="A312" s="83"/>
      <c r="B312" s="122"/>
      <c r="C312" s="83"/>
      <c r="D312" s="83"/>
      <c r="E312" s="83"/>
    </row>
    <row r="313" spans="1:5">
      <c r="A313" s="129"/>
      <c r="B313" s="118"/>
      <c r="C313" s="120"/>
      <c r="D313" s="120"/>
      <c r="E313" s="121"/>
    </row>
    <row r="314" spans="1:5">
      <c r="A314" s="83"/>
      <c r="B314" s="122"/>
      <c r="C314" s="127"/>
      <c r="D314" s="127"/>
      <c r="E314" s="125"/>
    </row>
    <row r="315" spans="1:5">
      <c r="A315" s="83"/>
      <c r="B315" s="122"/>
      <c r="C315" s="127"/>
      <c r="D315" s="127"/>
      <c r="E315" s="125"/>
    </row>
    <row r="316" spans="1:5">
      <c r="A316" s="83"/>
      <c r="B316" s="122"/>
      <c r="C316" s="124"/>
      <c r="D316" s="124"/>
      <c r="E316" s="125"/>
    </row>
    <row r="317" spans="1:5">
      <c r="A317" s="83"/>
      <c r="B317" s="122"/>
      <c r="C317" s="130"/>
      <c r="D317" s="130"/>
      <c r="E317" s="125"/>
    </row>
    <row r="318" spans="1:5">
      <c r="A318" s="83"/>
      <c r="B318" s="122"/>
      <c r="C318" s="124"/>
      <c r="D318" s="124"/>
      <c r="E318" s="125"/>
    </row>
    <row r="319" spans="1:5">
      <c r="A319" s="83"/>
      <c r="B319" s="122"/>
      <c r="C319" s="124"/>
      <c r="D319" s="124"/>
      <c r="E319" s="125"/>
    </row>
    <row r="320" spans="1:5">
      <c r="A320" s="83"/>
      <c r="B320" s="122"/>
      <c r="C320" s="124"/>
      <c r="D320" s="124"/>
      <c r="E320" s="125"/>
    </row>
    <row r="321" spans="1:5">
      <c r="A321" s="129"/>
      <c r="B321" s="118"/>
      <c r="C321" s="131"/>
      <c r="D321" s="132"/>
      <c r="E321" s="133"/>
    </row>
    <row r="322" spans="1:5">
      <c r="A322" s="83"/>
      <c r="B322" s="122"/>
      <c r="C322" s="130"/>
      <c r="D322" s="126"/>
      <c r="E322" s="128"/>
    </row>
    <row r="323" spans="1:5">
      <c r="A323" s="83"/>
      <c r="B323" s="122"/>
      <c r="C323" s="127"/>
      <c r="D323" s="134"/>
      <c r="E323" s="128"/>
    </row>
    <row r="324" spans="1:5">
      <c r="A324" s="83"/>
      <c r="B324" s="122"/>
      <c r="C324" s="127"/>
      <c r="D324" s="126"/>
      <c r="E324" s="125"/>
    </row>
    <row r="325" spans="1:5">
      <c r="A325" s="129"/>
      <c r="B325" s="118"/>
      <c r="C325" s="120"/>
      <c r="D325" s="131"/>
      <c r="E325" s="133"/>
    </row>
    <row r="326" spans="1:5">
      <c r="A326" s="83"/>
      <c r="B326" s="122"/>
      <c r="C326" s="124"/>
      <c r="D326" s="130"/>
      <c r="E326" s="128"/>
    </row>
    <row r="327" spans="1:5">
      <c r="A327" s="83"/>
      <c r="B327" s="122"/>
      <c r="C327" s="130"/>
      <c r="D327" s="130"/>
      <c r="E327" s="125"/>
    </row>
    <row r="328" spans="1:5">
      <c r="A328" s="83"/>
      <c r="B328" s="122"/>
      <c r="C328" s="124"/>
      <c r="D328" s="126"/>
      <c r="E328" s="128"/>
    </row>
    <row r="329" spans="1:5">
      <c r="A329" s="129"/>
      <c r="B329" s="118"/>
      <c r="C329" s="119"/>
      <c r="D329" s="119"/>
      <c r="E329" s="121"/>
    </row>
    <row r="330" spans="1:5">
      <c r="A330" s="83"/>
      <c r="B330" s="122"/>
      <c r="C330" s="130"/>
      <c r="D330" s="130"/>
      <c r="E330" s="135"/>
    </row>
    <row r="331" spans="1:5">
      <c r="A331" s="83"/>
      <c r="B331" s="122"/>
      <c r="C331" s="126"/>
      <c r="D331" s="126"/>
      <c r="E331" s="135"/>
    </row>
    <row r="332" spans="1:5">
      <c r="A332" s="83"/>
      <c r="B332" s="122"/>
      <c r="C332" s="136"/>
      <c r="D332" s="136"/>
      <c r="E332" s="135"/>
    </row>
    <row r="333" spans="1:5">
      <c r="A333" s="83"/>
      <c r="B333" s="122"/>
      <c r="C333" s="127"/>
      <c r="D333" s="127"/>
      <c r="E333" s="125"/>
    </row>
    <row r="334" spans="1:5">
      <c r="A334" s="83"/>
      <c r="B334" s="122"/>
      <c r="C334" s="127"/>
      <c r="D334" s="127"/>
      <c r="E334" s="135"/>
    </row>
    <row r="335" spans="1:5">
      <c r="A335" s="83"/>
      <c r="B335" s="122"/>
      <c r="C335" s="126"/>
      <c r="D335" s="126"/>
      <c r="E335" s="135"/>
    </row>
    <row r="336" spans="1:5">
      <c r="A336" s="129"/>
      <c r="B336" s="118"/>
      <c r="C336" s="120"/>
      <c r="D336" s="120"/>
      <c r="E336" s="121"/>
    </row>
    <row r="337" spans="1:5">
      <c r="A337" s="83"/>
      <c r="B337" s="122"/>
      <c r="C337" s="124"/>
      <c r="D337" s="124"/>
      <c r="E337" s="125"/>
    </row>
    <row r="338" spans="1:5">
      <c r="A338" s="83"/>
      <c r="B338" s="122"/>
      <c r="C338" s="126"/>
      <c r="D338" s="136"/>
      <c r="E338" s="125"/>
    </row>
    <row r="339" spans="1:5">
      <c r="A339" s="83"/>
      <c r="B339" s="122"/>
      <c r="C339" s="127"/>
      <c r="D339" s="127"/>
      <c r="E339" s="125"/>
    </row>
    <row r="340" spans="1:5">
      <c r="A340" s="83"/>
      <c r="B340" s="122"/>
      <c r="C340" s="130"/>
      <c r="D340" s="130"/>
      <c r="E340" s="125"/>
    </row>
    <row r="341" spans="1:5">
      <c r="A341" s="83"/>
      <c r="B341" s="122"/>
      <c r="C341" s="127"/>
      <c r="D341" s="127"/>
      <c r="E341" s="135"/>
    </row>
    <row r="342" spans="1:5">
      <c r="A342" s="83"/>
      <c r="B342" s="122"/>
      <c r="C342" s="127"/>
      <c r="D342" s="127"/>
      <c r="E342" s="125"/>
    </row>
    <row r="343" spans="1:5">
      <c r="A343" s="83"/>
      <c r="B343" s="122"/>
      <c r="C343" s="126"/>
      <c r="D343" s="126"/>
      <c r="E343" s="125"/>
    </row>
    <row r="344" spans="1:5">
      <c r="A344" s="83"/>
      <c r="B344" s="122"/>
      <c r="C344" s="130"/>
      <c r="D344" s="130"/>
      <c r="E344" s="125"/>
    </row>
    <row r="345" spans="1:5">
      <c r="A345" s="83"/>
      <c r="B345" s="122"/>
      <c r="C345" s="127"/>
      <c r="D345" s="127"/>
      <c r="E345" s="125"/>
    </row>
    <row r="346" spans="1:5">
      <c r="A346" s="83"/>
      <c r="B346" s="122"/>
      <c r="C346" s="130"/>
      <c r="D346" s="130"/>
      <c r="E346" s="125"/>
    </row>
    <row r="347" spans="1:5">
      <c r="A347" s="83"/>
      <c r="B347" s="122"/>
      <c r="C347" s="127"/>
      <c r="D347" s="127"/>
      <c r="E347" s="125"/>
    </row>
    <row r="348" spans="1:5">
      <c r="A348" s="83"/>
      <c r="B348" s="122"/>
      <c r="C348" s="124"/>
      <c r="D348" s="124"/>
      <c r="E348" s="125"/>
    </row>
    <row r="349" spans="1:5">
      <c r="A349" s="83"/>
      <c r="B349" s="122"/>
      <c r="C349" s="130"/>
      <c r="D349" s="130"/>
      <c r="E349" s="125"/>
    </row>
    <row r="350" spans="1:5">
      <c r="A350" s="83"/>
      <c r="B350" s="122"/>
      <c r="C350" s="124"/>
      <c r="D350" s="124"/>
      <c r="E350" s="125"/>
    </row>
    <row r="351" spans="1:5">
      <c r="A351" s="83"/>
      <c r="B351" s="122"/>
      <c r="C351" s="130"/>
      <c r="D351" s="130"/>
      <c r="E351" s="125"/>
    </row>
    <row r="352" spans="1:5">
      <c r="A352" s="83"/>
      <c r="B352" s="122"/>
      <c r="C352" s="130"/>
      <c r="D352" s="130"/>
      <c r="E352" s="125"/>
    </row>
    <row r="353" spans="1:5">
      <c r="A353" s="83"/>
      <c r="B353" s="122"/>
      <c r="C353" s="124"/>
      <c r="D353" s="124"/>
      <c r="E353" s="125"/>
    </row>
    <row r="354" spans="1:5">
      <c r="A354" s="83"/>
      <c r="B354" s="122"/>
      <c r="C354" s="124"/>
      <c r="D354" s="124"/>
      <c r="E354" s="125"/>
    </row>
    <row r="355" spans="1:5">
      <c r="A355" s="83"/>
      <c r="B355" s="122"/>
      <c r="C355" s="127"/>
      <c r="D355" s="127"/>
      <c r="E355" s="125"/>
    </row>
    <row r="356" spans="1:5">
      <c r="A356" s="83"/>
      <c r="B356" s="122"/>
      <c r="C356" s="130"/>
      <c r="D356" s="127"/>
      <c r="E356" s="125"/>
    </row>
    <row r="357" spans="1:5">
      <c r="A357" s="83"/>
      <c r="B357" s="122"/>
      <c r="C357" s="130"/>
      <c r="D357" s="130"/>
      <c r="E357" s="135"/>
    </row>
    <row r="358" spans="1:5">
      <c r="A358" s="83"/>
      <c r="B358" s="122"/>
      <c r="C358" s="124"/>
      <c r="D358" s="134"/>
      <c r="E358" s="128"/>
    </row>
    <row r="359" spans="1:5">
      <c r="A359" s="83"/>
      <c r="B359" s="122"/>
      <c r="C359" s="124"/>
      <c r="D359" s="124"/>
      <c r="E359" s="125"/>
    </row>
    <row r="360" spans="1:5">
      <c r="A360" s="83"/>
      <c r="B360" s="122"/>
      <c r="C360" s="127"/>
      <c r="D360" s="127"/>
      <c r="E360" s="125"/>
    </row>
    <row r="361" spans="1:5">
      <c r="A361" s="83"/>
      <c r="B361" s="122"/>
      <c r="C361" s="130"/>
      <c r="D361" s="130"/>
      <c r="E361" s="125"/>
    </row>
    <row r="362" spans="1:5">
      <c r="A362" s="83"/>
      <c r="B362" s="122"/>
      <c r="C362" s="127"/>
      <c r="D362" s="127"/>
      <c r="E362" s="125"/>
    </row>
    <row r="363" spans="1:5">
      <c r="A363" s="83"/>
      <c r="B363" s="122"/>
      <c r="C363" s="130"/>
      <c r="D363" s="130"/>
      <c r="E363" s="125"/>
    </row>
    <row r="364" spans="1:5">
      <c r="A364" s="83"/>
      <c r="B364" s="122"/>
      <c r="C364" s="127"/>
      <c r="D364" s="127"/>
      <c r="E364" s="125"/>
    </row>
    <row r="365" spans="1:5">
      <c r="A365" s="83"/>
      <c r="B365" s="122"/>
      <c r="C365" s="130"/>
      <c r="D365" s="130"/>
      <c r="E365" s="125"/>
    </row>
    <row r="366" spans="1:5">
      <c r="A366" s="83"/>
      <c r="B366" s="122"/>
      <c r="C366" s="130"/>
      <c r="D366" s="130"/>
      <c r="E366" s="125"/>
    </row>
    <row r="367" spans="1:5">
      <c r="A367" s="83"/>
      <c r="B367" s="122"/>
      <c r="C367" s="127"/>
      <c r="D367" s="127"/>
      <c r="E367" s="125"/>
    </row>
    <row r="368" spans="1:5">
      <c r="A368" s="83"/>
      <c r="B368" s="122"/>
      <c r="C368" s="130"/>
      <c r="D368" s="127"/>
      <c r="E368" s="125"/>
    </row>
    <row r="369" spans="1:5">
      <c r="A369" s="83"/>
      <c r="B369" s="122"/>
      <c r="C369" s="126"/>
      <c r="D369" s="134"/>
      <c r="E369" s="128"/>
    </row>
    <row r="370" spans="1:5">
      <c r="A370" s="83"/>
      <c r="B370" s="122"/>
      <c r="C370" s="126"/>
      <c r="D370" s="136"/>
      <c r="E370" s="128"/>
    </row>
    <row r="371" spans="1:5">
      <c r="A371" s="83"/>
      <c r="B371" s="122"/>
      <c r="C371" s="127"/>
      <c r="D371" s="127"/>
      <c r="E371" s="135"/>
    </row>
    <row r="372" spans="1:5">
      <c r="A372" s="83"/>
      <c r="B372" s="122"/>
      <c r="C372" s="124"/>
      <c r="D372" s="124"/>
      <c r="E372" s="125"/>
    </row>
    <row r="373" spans="1:5">
      <c r="A373" s="137"/>
      <c r="B373" s="83"/>
      <c r="C373" s="83"/>
      <c r="D373" s="83"/>
      <c r="E373" s="83"/>
    </row>
    <row r="374" spans="1:5">
      <c r="A374" s="83"/>
      <c r="B374" s="83"/>
      <c r="C374" s="83"/>
      <c r="D374" s="83"/>
      <c r="E374" s="116"/>
    </row>
    <row r="375" spans="1:5">
      <c r="A375" s="83"/>
      <c r="B375" s="122"/>
      <c r="C375" s="124"/>
      <c r="D375" s="124"/>
      <c r="E375" s="135"/>
    </row>
    <row r="376" spans="1:5">
      <c r="A376" s="83"/>
      <c r="B376" s="122"/>
      <c r="C376" s="127"/>
      <c r="D376" s="127"/>
      <c r="E376" s="135"/>
    </row>
    <row r="377" spans="1:5">
      <c r="A377" s="83"/>
      <c r="B377" s="122"/>
      <c r="C377" s="127"/>
      <c r="D377" s="127"/>
      <c r="E377" s="135"/>
    </row>
    <row r="378" spans="1:5">
      <c r="A378" s="83"/>
      <c r="B378" s="122"/>
      <c r="C378" s="126"/>
      <c r="D378" s="126"/>
      <c r="E378" s="135"/>
    </row>
    <row r="379" spans="1:5">
      <c r="A379" s="83"/>
      <c r="B379" s="122"/>
      <c r="C379" s="126"/>
      <c r="D379" s="126"/>
      <c r="E379" s="135"/>
    </row>
    <row r="380" spans="1:5">
      <c r="A380" s="83"/>
      <c r="B380" s="122"/>
      <c r="C380" s="126"/>
      <c r="D380" s="126"/>
      <c r="E380" s="135"/>
    </row>
    <row r="381" spans="1:5">
      <c r="A381" s="83"/>
      <c r="B381" s="122"/>
      <c r="C381" s="127"/>
      <c r="D381" s="127"/>
      <c r="E381" s="135"/>
    </row>
    <row r="382" spans="1:5">
      <c r="A382" s="83"/>
      <c r="B382" s="122"/>
      <c r="C382" s="136"/>
      <c r="D382" s="136"/>
      <c r="E382" s="135"/>
    </row>
    <row r="383" spans="1:5">
      <c r="A383" s="83"/>
      <c r="B383" s="122"/>
      <c r="C383" s="127"/>
      <c r="D383" s="127"/>
      <c r="E383" s="135"/>
    </row>
    <row r="384" spans="1:5">
      <c r="A384" s="83"/>
      <c r="B384" s="122"/>
      <c r="C384" s="127"/>
      <c r="D384" s="127"/>
      <c r="E384" s="135"/>
    </row>
    <row r="385" spans="1:5">
      <c r="A385" s="83"/>
      <c r="B385" s="122"/>
      <c r="C385" s="83"/>
      <c r="D385" s="83"/>
      <c r="E385" s="83"/>
    </row>
    <row r="386" spans="1:5">
      <c r="A386" s="83"/>
      <c r="B386" s="122"/>
      <c r="C386" s="83"/>
      <c r="D386" s="83"/>
      <c r="E386" s="83"/>
    </row>
    <row r="387" spans="1:5">
      <c r="A387" s="83"/>
      <c r="B387" s="122"/>
      <c r="C387" s="127"/>
      <c r="D387" s="127"/>
      <c r="E387" s="135"/>
    </row>
    <row r="388" spans="1:5">
      <c r="A388" s="137"/>
      <c r="B388" s="83"/>
      <c r="C388" s="83"/>
      <c r="D388" s="83"/>
      <c r="E388" s="83"/>
    </row>
    <row r="389" spans="1:5">
      <c r="A389" s="83"/>
      <c r="B389" s="83"/>
      <c r="C389" s="83"/>
      <c r="D389" s="83"/>
      <c r="E389" s="116"/>
    </row>
    <row r="390" spans="1:5">
      <c r="A390" s="116"/>
      <c r="B390" s="116"/>
      <c r="C390" s="116"/>
      <c r="D390" s="116"/>
      <c r="E390" s="83"/>
    </row>
    <row r="391" spans="1:5">
      <c r="A391" s="83"/>
      <c r="B391" s="83"/>
      <c r="C391" s="83"/>
      <c r="D391" s="83"/>
      <c r="E391" s="116"/>
    </row>
    <row r="392" spans="1:5">
      <c r="A392" s="83"/>
      <c r="B392" s="122"/>
      <c r="C392" s="124"/>
      <c r="D392" s="124"/>
      <c r="E392" s="125"/>
    </row>
    <row r="393" spans="1:5">
      <c r="A393" s="83"/>
      <c r="B393" s="122"/>
      <c r="C393" s="83"/>
      <c r="D393" s="83"/>
      <c r="E393" s="83"/>
    </row>
    <row r="394" spans="1:5">
      <c r="A394" s="83"/>
      <c r="B394" s="122"/>
      <c r="C394" s="124"/>
      <c r="D394" s="124"/>
      <c r="E394" s="125"/>
    </row>
    <row r="395" spans="1:5">
      <c r="A395" s="83"/>
      <c r="B395" s="122"/>
      <c r="C395" s="127"/>
      <c r="D395" s="127"/>
      <c r="E395" s="135"/>
    </row>
    <row r="396" spans="1:5">
      <c r="A396" s="83"/>
      <c r="B396" s="122"/>
      <c r="C396" s="127"/>
      <c r="D396" s="127"/>
      <c r="E396" s="125"/>
    </row>
    <row r="397" spans="1:5">
      <c r="A397" s="83"/>
      <c r="B397" s="122"/>
      <c r="C397" s="127"/>
      <c r="D397" s="127"/>
      <c r="E397" s="125"/>
    </row>
    <row r="398" spans="1:5">
      <c r="A398" s="83"/>
      <c r="B398" s="122"/>
      <c r="C398" s="127"/>
      <c r="D398" s="127"/>
      <c r="E398" s="125"/>
    </row>
    <row r="399" spans="1:5">
      <c r="A399" s="83"/>
      <c r="B399" s="122"/>
      <c r="C399" s="127"/>
      <c r="D399" s="127"/>
      <c r="E399" s="125"/>
    </row>
    <row r="400" spans="1:5">
      <c r="A400" s="83"/>
      <c r="B400" s="122"/>
      <c r="C400" s="124"/>
      <c r="D400" s="124"/>
      <c r="E400" s="125"/>
    </row>
    <row r="401" spans="1:5">
      <c r="A401" s="83"/>
      <c r="B401" s="122"/>
      <c r="C401" s="126"/>
      <c r="D401" s="126"/>
      <c r="E401" s="125"/>
    </row>
    <row r="402" spans="1:5">
      <c r="A402" s="83"/>
      <c r="B402" s="122"/>
      <c r="C402" s="130"/>
      <c r="D402" s="130"/>
      <c r="E402" s="125"/>
    </row>
    <row r="403" spans="1:5">
      <c r="A403" s="83"/>
      <c r="B403" s="122"/>
      <c r="C403" s="124"/>
      <c r="D403" s="124"/>
      <c r="E403" s="125"/>
    </row>
    <row r="404" spans="1:5">
      <c r="A404" s="83"/>
      <c r="B404" s="122"/>
      <c r="C404" s="124"/>
      <c r="D404" s="130"/>
      <c r="E404" s="125"/>
    </row>
    <row r="405" spans="1:5">
      <c r="A405" s="83"/>
      <c r="B405" s="122"/>
      <c r="C405" s="126"/>
      <c r="D405" s="126"/>
      <c r="E405" s="125"/>
    </row>
    <row r="406" spans="1:5">
      <c r="A406" s="83"/>
      <c r="B406" s="122"/>
      <c r="C406" s="127"/>
      <c r="D406" s="126"/>
      <c r="E406" s="125"/>
    </row>
    <row r="407" spans="1:5">
      <c r="A407" s="83"/>
      <c r="B407" s="122"/>
      <c r="C407" s="130"/>
      <c r="D407" s="130"/>
      <c r="E407" s="125"/>
    </row>
    <row r="408" spans="1:5">
      <c r="A408" s="83"/>
      <c r="B408" s="122"/>
      <c r="C408" s="126"/>
      <c r="D408" s="126"/>
      <c r="E408" s="125"/>
    </row>
    <row r="409" spans="1:5">
      <c r="A409" s="137"/>
      <c r="B409" s="83"/>
      <c r="C409" s="83"/>
      <c r="D409" s="83"/>
      <c r="E409" s="83"/>
    </row>
    <row r="410" spans="1:5">
      <c r="A410" s="83"/>
      <c r="B410" s="83"/>
      <c r="C410" s="83"/>
      <c r="D410" s="83"/>
      <c r="E410" s="116"/>
    </row>
    <row r="411" spans="1:5">
      <c r="A411" s="116"/>
      <c r="B411" s="116"/>
      <c r="C411" s="116"/>
      <c r="D411" s="116"/>
      <c r="E411" s="83"/>
    </row>
    <row r="412" spans="1:5">
      <c r="A412" s="83"/>
      <c r="B412" s="83"/>
      <c r="C412" s="83"/>
      <c r="D412" s="83"/>
      <c r="E412" s="116"/>
    </row>
    <row r="413" spans="1:5">
      <c r="A413" s="83"/>
      <c r="B413" s="122"/>
      <c r="C413" s="127"/>
      <c r="D413" s="127"/>
      <c r="E413" s="125"/>
    </row>
    <row r="414" spans="1:5">
      <c r="A414" s="83"/>
      <c r="B414" s="122"/>
      <c r="C414" s="126"/>
      <c r="D414" s="126"/>
      <c r="E414" s="125"/>
    </row>
    <row r="415" spans="1:5">
      <c r="A415" s="83"/>
      <c r="B415" s="122"/>
      <c r="C415" s="130"/>
      <c r="D415" s="130"/>
      <c r="E415" s="125"/>
    </row>
    <row r="416" spans="1:5">
      <c r="A416" s="83"/>
      <c r="B416" s="122"/>
      <c r="C416" s="126"/>
      <c r="D416" s="136"/>
      <c r="E416" s="128"/>
    </row>
    <row r="417" spans="1:5">
      <c r="A417" s="83"/>
      <c r="B417" s="122"/>
      <c r="C417" s="130"/>
      <c r="D417" s="130"/>
      <c r="E417" s="125"/>
    </row>
    <row r="418" spans="1:5">
      <c r="A418" s="83"/>
      <c r="B418" s="122"/>
      <c r="C418" s="126"/>
      <c r="D418" s="126"/>
      <c r="E418" s="125"/>
    </row>
    <row r="419" spans="1:5">
      <c r="A419" s="83"/>
      <c r="B419" s="122"/>
      <c r="C419" s="126"/>
      <c r="D419" s="126"/>
      <c r="E419" s="135"/>
    </row>
    <row r="420" spans="1:5">
      <c r="A420" s="129"/>
      <c r="B420" s="118"/>
      <c r="C420" s="120"/>
      <c r="D420" s="120"/>
      <c r="E420" s="121"/>
    </row>
  </sheetData>
  <customSheetViews>
    <customSheetView guid="{D233706B-CF81-4E45-9BFD-AE1818FE832E}">
      <pageMargins left="0.98425196850393704" right="0.59055118110236227" top="0.78740157480314965" bottom="0.98425196850393704" header="0" footer="0"/>
      <pageSetup paperSize="9" orientation="portrait" r:id="rId1"/>
      <headerFooter alignWithMargins="0"/>
    </customSheetView>
  </customSheetViews>
  <mergeCells count="7">
    <mergeCell ref="A40:B40"/>
    <mergeCell ref="B1:E1"/>
    <mergeCell ref="B2:E2"/>
    <mergeCell ref="B3:E3"/>
    <mergeCell ref="A4:B4"/>
    <mergeCell ref="A21:B21"/>
    <mergeCell ref="A19:B19"/>
  </mergeCells>
  <pageMargins left="0.98425196850393704" right="0.59055118110236227" top="0.78740157480314965" bottom="0.98425196850393704" header="0" footer="0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workbookViewId="0"/>
  </sheetViews>
  <sheetFormatPr defaultColWidth="5.109375" defaultRowHeight="13.2"/>
  <cols>
    <col min="1" max="1" width="4.44140625" style="735" customWidth="1"/>
    <col min="2" max="2" width="6.6640625" style="735" customWidth="1"/>
    <col min="3" max="3" width="4.77734375" style="735" customWidth="1"/>
    <col min="4" max="4" width="26.6640625" style="735" customWidth="1"/>
    <col min="5" max="5" width="9.6640625" style="735" customWidth="1"/>
    <col min="6" max="6" width="10.21875" style="735" customWidth="1"/>
    <col min="7" max="7" width="9.109375" style="735" customWidth="1"/>
    <col min="8" max="8" width="8.88671875" style="735" customWidth="1"/>
    <col min="9" max="9" width="6.5546875" style="735" customWidth="1"/>
    <col min="10" max="16384" width="5.109375" style="735"/>
  </cols>
  <sheetData>
    <row r="1" spans="1:28" s="984" customFormat="1" ht="13.8" customHeight="1">
      <c r="A1" s="980"/>
      <c r="B1" s="980"/>
      <c r="C1" s="980"/>
      <c r="D1" s="981"/>
      <c r="E1" s="981"/>
      <c r="F1" s="341"/>
      <c r="G1" s="983"/>
      <c r="H1" s="508" t="s">
        <v>0</v>
      </c>
      <c r="I1" s="509" t="s">
        <v>431</v>
      </c>
    </row>
    <row r="2" spans="1:28" s="984" customFormat="1" ht="15" customHeight="1">
      <c r="A2" s="980"/>
      <c r="B2" s="980" t="s">
        <v>99</v>
      </c>
      <c r="C2" s="1289" t="str">
        <f>Dział!B1</f>
        <v>Sprawozdanie</v>
      </c>
      <c r="D2" s="1289"/>
      <c r="E2" s="1289"/>
      <c r="F2" s="1289"/>
      <c r="G2" s="982"/>
      <c r="H2" s="982"/>
      <c r="I2" s="294"/>
    </row>
    <row r="3" spans="1:28" s="984" customFormat="1" ht="15" customHeight="1">
      <c r="A3" s="980"/>
      <c r="B3" s="980"/>
      <c r="C3" s="1289" t="s">
        <v>446</v>
      </c>
      <c r="D3" s="1289"/>
      <c r="E3" s="1289"/>
      <c r="F3" s="1289"/>
      <c r="G3" s="982"/>
      <c r="H3" s="982"/>
      <c r="I3" s="294"/>
    </row>
    <row r="4" spans="1:28" s="984" customFormat="1" ht="15.75" customHeight="1">
      <c r="A4" s="985"/>
      <c r="B4" s="985"/>
      <c r="C4" s="1289" t="str">
        <f>Dział!B3</f>
        <v>za rok 2018</v>
      </c>
      <c r="D4" s="1289"/>
      <c r="E4" s="1289"/>
      <c r="F4" s="1289"/>
      <c r="G4" s="986"/>
      <c r="H4" s="986"/>
      <c r="N4" s="1035"/>
      <c r="O4" s="1035"/>
      <c r="P4" s="1035"/>
      <c r="Q4" s="1035"/>
      <c r="R4" s="1035"/>
      <c r="S4" s="1035"/>
      <c r="T4" s="1035"/>
      <c r="U4" s="1035"/>
      <c r="V4" s="1035"/>
      <c r="W4" s="1035"/>
      <c r="X4" s="1035"/>
      <c r="Y4" s="1035"/>
      <c r="Z4" s="1035"/>
      <c r="AA4" s="1035"/>
      <c r="AB4" s="1035"/>
    </row>
    <row r="5" spans="1:28" s="989" customFormat="1" ht="16.2" customHeight="1">
      <c r="A5" s="987"/>
      <c r="B5" s="988"/>
      <c r="C5" s="988"/>
      <c r="D5" s="988"/>
      <c r="E5" s="988"/>
      <c r="F5" s="988"/>
      <c r="G5" s="988"/>
      <c r="H5" s="988"/>
      <c r="I5" s="988"/>
    </row>
    <row r="6" spans="1:28" s="989" customFormat="1" ht="13.2" customHeight="1">
      <c r="A6" s="1296" t="s">
        <v>9</v>
      </c>
      <c r="B6" s="1293" t="s">
        <v>10</v>
      </c>
      <c r="C6" s="1293" t="s">
        <v>11</v>
      </c>
      <c r="D6" s="1296" t="s">
        <v>234</v>
      </c>
      <c r="E6" s="1297" t="s">
        <v>68</v>
      </c>
      <c r="F6" s="1298"/>
      <c r="G6" s="1296" t="s">
        <v>69</v>
      </c>
      <c r="H6" s="1296"/>
      <c r="I6" s="1293" t="s">
        <v>432</v>
      </c>
    </row>
    <row r="7" spans="1:28" s="989" customFormat="1" ht="14.4" customHeight="1">
      <c r="A7" s="1296"/>
      <c r="B7" s="1294"/>
      <c r="C7" s="1294"/>
      <c r="D7" s="1296"/>
      <c r="E7" s="1293" t="s">
        <v>436</v>
      </c>
      <c r="F7" s="1293" t="s">
        <v>437</v>
      </c>
      <c r="G7" s="1296" t="s">
        <v>435</v>
      </c>
      <c r="H7" s="1296" t="s">
        <v>434</v>
      </c>
      <c r="I7" s="1294"/>
    </row>
    <row r="8" spans="1:28" s="989" customFormat="1" ht="13.2" customHeight="1">
      <c r="A8" s="1296"/>
      <c r="B8" s="1295"/>
      <c r="C8" s="1295"/>
      <c r="D8" s="1296"/>
      <c r="E8" s="1295"/>
      <c r="F8" s="1295"/>
      <c r="G8" s="1296"/>
      <c r="H8" s="1296"/>
      <c r="I8" s="1295"/>
    </row>
    <row r="9" spans="1:28" s="989" customFormat="1" ht="10.199999999999999">
      <c r="A9" s="990">
        <v>1</v>
      </c>
      <c r="B9" s="990">
        <v>2</v>
      </c>
      <c r="C9" s="991">
        <v>3</v>
      </c>
      <c r="D9" s="990">
        <v>4</v>
      </c>
      <c r="E9" s="990">
        <v>5</v>
      </c>
      <c r="F9" s="990">
        <v>7</v>
      </c>
      <c r="G9" s="990">
        <v>8</v>
      </c>
      <c r="H9" s="990">
        <v>9</v>
      </c>
      <c r="I9" s="990">
        <v>10</v>
      </c>
    </row>
    <row r="10" spans="1:28" s="996" customFormat="1" ht="42.6" customHeight="1">
      <c r="A10" s="992">
        <v>600</v>
      </c>
      <c r="B10" s="993">
        <v>60004</v>
      </c>
      <c r="C10" s="993">
        <v>2310</v>
      </c>
      <c r="D10" s="994" t="s">
        <v>383</v>
      </c>
      <c r="E10" s="995"/>
      <c r="F10" s="995">
        <v>50000</v>
      </c>
      <c r="G10" s="995">
        <v>50000</v>
      </c>
      <c r="H10" s="995"/>
      <c r="I10" s="995">
        <f>(G10+H10)/F10*100</f>
        <v>100</v>
      </c>
    </row>
    <row r="11" spans="1:28" s="1002" customFormat="1" ht="61.2">
      <c r="A11" s="997">
        <v>600</v>
      </c>
      <c r="B11" s="998">
        <v>60013</v>
      </c>
      <c r="C11" s="998">
        <v>6300</v>
      </c>
      <c r="D11" s="999" t="s">
        <v>378</v>
      </c>
      <c r="E11" s="1000"/>
      <c r="F11" s="1000">
        <v>500000</v>
      </c>
      <c r="G11" s="1001"/>
      <c r="H11" s="1001"/>
      <c r="I11" s="995"/>
    </row>
    <row r="12" spans="1:28" s="1002" customFormat="1" ht="61.2" customHeight="1">
      <c r="A12" s="997">
        <v>600</v>
      </c>
      <c r="B12" s="998">
        <v>60014</v>
      </c>
      <c r="C12" s="998">
        <v>6300</v>
      </c>
      <c r="D12" s="999" t="s">
        <v>378</v>
      </c>
      <c r="E12" s="1000"/>
      <c r="F12" s="1000">
        <v>400000</v>
      </c>
      <c r="G12" s="1000"/>
      <c r="H12" s="1000">
        <v>400000</v>
      </c>
      <c r="I12" s="995">
        <f>(G12+H12)/F12*100</f>
        <v>100</v>
      </c>
    </row>
    <row r="13" spans="1:28" s="989" customFormat="1" ht="43.2" customHeight="1">
      <c r="A13" s="1003">
        <v>851</v>
      </c>
      <c r="B13" s="1004">
        <v>85121</v>
      </c>
      <c r="C13" s="1004">
        <v>2560</v>
      </c>
      <c r="D13" s="999" t="s">
        <v>229</v>
      </c>
      <c r="E13" s="1005">
        <v>50000</v>
      </c>
      <c r="F13" s="1005"/>
      <c r="G13" s="1005">
        <v>50000</v>
      </c>
      <c r="H13" s="1005"/>
      <c r="I13" s="995">
        <f>(G13+H13)/E13*100</f>
        <v>100</v>
      </c>
    </row>
    <row r="14" spans="1:28" s="989" customFormat="1" ht="22.2" customHeight="1">
      <c r="A14" s="1006">
        <v>921</v>
      </c>
      <c r="B14" s="1007">
        <v>92116</v>
      </c>
      <c r="C14" s="1007">
        <v>2480</v>
      </c>
      <c r="D14" s="1008" t="s">
        <v>384</v>
      </c>
      <c r="E14" s="1009">
        <v>250000</v>
      </c>
      <c r="F14" s="1009"/>
      <c r="G14" s="1005">
        <v>250000</v>
      </c>
      <c r="H14" s="1005"/>
      <c r="I14" s="995">
        <f>(G14+H14)/E14*100</f>
        <v>100</v>
      </c>
    </row>
    <row r="15" spans="1:28" s="989" customFormat="1" ht="23.4" customHeight="1">
      <c r="A15" s="1292" t="s">
        <v>382</v>
      </c>
      <c r="B15" s="1292"/>
      <c r="C15" s="1292"/>
      <c r="D15" s="1292"/>
      <c r="E15" s="1010">
        <f>SUM(E10:E14)</f>
        <v>300000</v>
      </c>
      <c r="F15" s="1010">
        <f t="shared" ref="F15:H15" si="0">SUM(F10:F14)</f>
        <v>950000</v>
      </c>
      <c r="G15" s="1010">
        <f t="shared" ref="G15" si="1">SUM(G10:G14)</f>
        <v>350000</v>
      </c>
      <c r="H15" s="1010">
        <f t="shared" si="0"/>
        <v>400000</v>
      </c>
      <c r="I15" s="1010">
        <f>(G15+H15)/(E15+F15)*100</f>
        <v>60</v>
      </c>
    </row>
    <row r="16" spans="1:28" s="1016" customFormat="1" ht="34.200000000000003" customHeight="1">
      <c r="A16" s="1011">
        <v>921</v>
      </c>
      <c r="B16" s="1012">
        <v>92105</v>
      </c>
      <c r="C16" s="1012">
        <v>2360</v>
      </c>
      <c r="D16" s="1013" t="s">
        <v>386</v>
      </c>
      <c r="E16" s="1014"/>
      <c r="F16" s="1014">
        <v>5000</v>
      </c>
      <c r="G16" s="1015">
        <v>4461.0200000000004</v>
      </c>
      <c r="H16" s="1033"/>
      <c r="I16" s="1034">
        <f>(G16+H16)/F16*100</f>
        <v>89.220400000000012</v>
      </c>
    </row>
    <row r="17" spans="1:9" s="989" customFormat="1" ht="24.6" customHeight="1">
      <c r="A17" s="1017">
        <v>926</v>
      </c>
      <c r="B17" s="1018">
        <v>92605</v>
      </c>
      <c r="C17" s="1018">
        <v>2360</v>
      </c>
      <c r="D17" s="1019" t="s">
        <v>387</v>
      </c>
      <c r="E17" s="1020"/>
      <c r="F17" s="1020">
        <v>140000</v>
      </c>
      <c r="G17" s="1021">
        <v>140000</v>
      </c>
      <c r="H17" s="1030"/>
      <c r="I17" s="1032">
        <f>(G17+H17)/F17*100</f>
        <v>100</v>
      </c>
    </row>
    <row r="18" spans="1:9" s="989" customFormat="1" ht="84" customHeight="1">
      <c r="A18" s="1022"/>
      <c r="B18" s="1023"/>
      <c r="C18" s="1023"/>
      <c r="D18" s="1024" t="s">
        <v>388</v>
      </c>
      <c r="E18" s="1025"/>
      <c r="F18" s="1025"/>
      <c r="G18" s="1026"/>
      <c r="H18" s="1031"/>
      <c r="I18" s="1027"/>
    </row>
    <row r="19" spans="1:9" s="989" customFormat="1" ht="21" customHeight="1">
      <c r="A19" s="1290" t="s">
        <v>385</v>
      </c>
      <c r="B19" s="1290"/>
      <c r="C19" s="1290"/>
      <c r="D19" s="1290"/>
      <c r="E19" s="1028"/>
      <c r="F19" s="1028">
        <f t="shared" ref="F19" si="2">SUM(F16:F18)</f>
        <v>145000</v>
      </c>
      <c r="G19" s="1028">
        <f t="shared" ref="G19:H19" si="3">SUM(G16:G18)</f>
        <v>144461.01999999999</v>
      </c>
      <c r="H19" s="1028">
        <f t="shared" si="3"/>
        <v>0</v>
      </c>
      <c r="I19" s="1010">
        <f>(G19+H19)/(E19+F19)*100</f>
        <v>99.628289655172409</v>
      </c>
    </row>
    <row r="20" spans="1:9" s="1029" customFormat="1" ht="21.6" customHeight="1">
      <c r="A20" s="1291" t="s">
        <v>433</v>
      </c>
      <c r="B20" s="1291"/>
      <c r="C20" s="1291"/>
      <c r="D20" s="1291"/>
      <c r="E20" s="978">
        <f>E15+E19</f>
        <v>300000</v>
      </c>
      <c r="F20" s="978">
        <f>F15+F19</f>
        <v>1095000</v>
      </c>
      <c r="G20" s="978">
        <f>G15+G19</f>
        <v>494461.02</v>
      </c>
      <c r="H20" s="978">
        <f>H15+H19</f>
        <v>400000</v>
      </c>
      <c r="I20" s="977">
        <f>(G20+H20)/(E20+F20)*100</f>
        <v>64.119069534050183</v>
      </c>
    </row>
    <row r="21" spans="1:9">
      <c r="A21" s="979"/>
      <c r="B21" s="976"/>
      <c r="C21" s="976"/>
      <c r="D21" s="976"/>
      <c r="E21" s="976"/>
      <c r="F21" s="976"/>
      <c r="G21" s="976"/>
      <c r="H21" s="976"/>
      <c r="I21" s="976"/>
    </row>
    <row r="22" spans="1:9">
      <c r="A22" s="976"/>
      <c r="B22" s="976"/>
      <c r="C22" s="976"/>
      <c r="D22" s="976"/>
      <c r="E22" s="976"/>
      <c r="F22" s="976"/>
      <c r="G22" s="976"/>
      <c r="H22" s="976"/>
      <c r="I22" s="976"/>
    </row>
    <row r="23" spans="1:9">
      <c r="A23" s="976"/>
      <c r="B23" s="976"/>
      <c r="C23" s="976"/>
      <c r="D23" s="976"/>
      <c r="E23" s="976"/>
      <c r="F23" s="976"/>
      <c r="G23" s="976"/>
      <c r="H23" s="976"/>
      <c r="I23" s="976"/>
    </row>
    <row r="24" spans="1:9">
      <c r="A24" s="976"/>
      <c r="B24" s="976"/>
      <c r="C24" s="976"/>
      <c r="D24" s="976"/>
      <c r="E24" s="976"/>
      <c r="F24" s="976"/>
      <c r="G24" s="976"/>
      <c r="H24" s="976"/>
      <c r="I24" s="976"/>
    </row>
    <row r="25" spans="1:9">
      <c r="A25" s="976"/>
      <c r="B25" s="976"/>
      <c r="C25" s="976"/>
      <c r="D25" s="976"/>
      <c r="E25" s="976"/>
      <c r="F25" s="976"/>
      <c r="G25" s="976"/>
      <c r="H25" s="976"/>
      <c r="I25" s="976"/>
    </row>
  </sheetData>
  <mergeCells count="17">
    <mergeCell ref="I6:I8"/>
    <mergeCell ref="E7:E8"/>
    <mergeCell ref="F7:F8"/>
    <mergeCell ref="A6:A8"/>
    <mergeCell ref="B6:B8"/>
    <mergeCell ref="C6:C8"/>
    <mergeCell ref="D6:D8"/>
    <mergeCell ref="E6:F6"/>
    <mergeCell ref="G6:H6"/>
    <mergeCell ref="G7:G8"/>
    <mergeCell ref="H7:H8"/>
    <mergeCell ref="C2:F2"/>
    <mergeCell ref="C3:F3"/>
    <mergeCell ref="C4:F4"/>
    <mergeCell ref="A19:D19"/>
    <mergeCell ref="A20:D20"/>
    <mergeCell ref="A15:D15"/>
  </mergeCells>
  <pageMargins left="0.98425196850393704" right="0.78740157480314965" top="1.3779527559055118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view="pageBreakPreview" zoomScaleNormal="100" zoomScaleSheetLayoutView="100" workbookViewId="0">
      <pane ySplit="8" topLeftCell="A9" activePane="bottomLeft" state="frozen"/>
      <selection pane="bottomLeft"/>
    </sheetView>
  </sheetViews>
  <sheetFormatPr defaultRowHeight="15"/>
  <cols>
    <col min="1" max="1" width="4.44140625" style="1" customWidth="1"/>
    <col min="2" max="3" width="6.88671875" style="1" customWidth="1"/>
    <col min="4" max="4" width="28.77734375" style="2" customWidth="1"/>
    <col min="5" max="8" width="10.88671875" style="3" customWidth="1"/>
    <col min="9" max="9" width="9" style="3" customWidth="1"/>
    <col min="10" max="10" width="7" style="2" customWidth="1"/>
    <col min="11" max="235" width="8.88671875" style="2"/>
    <col min="236" max="236" width="4.44140625" style="2" customWidth="1"/>
    <col min="237" max="238" width="6.77734375" style="2" customWidth="1"/>
    <col min="239" max="239" width="32.21875" style="2" customWidth="1"/>
    <col min="240" max="242" width="10.77734375" style="2" customWidth="1"/>
    <col min="243" max="243" width="10.5546875" style="2" customWidth="1"/>
    <col min="244" max="244" width="9.77734375" style="2" customWidth="1"/>
    <col min="245" max="245" width="6.21875" style="2" customWidth="1"/>
    <col min="246" max="491" width="8.88671875" style="2"/>
    <col min="492" max="492" width="4.44140625" style="2" customWidth="1"/>
    <col min="493" max="494" width="6.77734375" style="2" customWidth="1"/>
    <col min="495" max="495" width="32.21875" style="2" customWidth="1"/>
    <col min="496" max="498" width="10.77734375" style="2" customWidth="1"/>
    <col min="499" max="499" width="10.5546875" style="2" customWidth="1"/>
    <col min="500" max="500" width="9.77734375" style="2" customWidth="1"/>
    <col min="501" max="501" width="6.21875" style="2" customWidth="1"/>
    <col min="502" max="747" width="8.88671875" style="2"/>
    <col min="748" max="748" width="4.44140625" style="2" customWidth="1"/>
    <col min="749" max="750" width="6.77734375" style="2" customWidth="1"/>
    <col min="751" max="751" width="32.21875" style="2" customWidth="1"/>
    <col min="752" max="754" width="10.77734375" style="2" customWidth="1"/>
    <col min="755" max="755" width="10.5546875" style="2" customWidth="1"/>
    <col min="756" max="756" width="9.77734375" style="2" customWidth="1"/>
    <col min="757" max="757" width="6.21875" style="2" customWidth="1"/>
    <col min="758" max="1003" width="8.88671875" style="2"/>
    <col min="1004" max="1004" width="4.44140625" style="2" customWidth="1"/>
    <col min="1005" max="1006" width="6.77734375" style="2" customWidth="1"/>
    <col min="1007" max="1007" width="32.21875" style="2" customWidth="1"/>
    <col min="1008" max="1010" width="10.77734375" style="2" customWidth="1"/>
    <col min="1011" max="1011" width="10.5546875" style="2" customWidth="1"/>
    <col min="1012" max="1012" width="9.77734375" style="2" customWidth="1"/>
    <col min="1013" max="1013" width="6.21875" style="2" customWidth="1"/>
    <col min="1014" max="1259" width="8.88671875" style="2"/>
    <col min="1260" max="1260" width="4.44140625" style="2" customWidth="1"/>
    <col min="1261" max="1262" width="6.77734375" style="2" customWidth="1"/>
    <col min="1263" max="1263" width="32.21875" style="2" customWidth="1"/>
    <col min="1264" max="1266" width="10.77734375" style="2" customWidth="1"/>
    <col min="1267" max="1267" width="10.5546875" style="2" customWidth="1"/>
    <col min="1268" max="1268" width="9.77734375" style="2" customWidth="1"/>
    <col min="1269" max="1269" width="6.21875" style="2" customWidth="1"/>
    <col min="1270" max="1515" width="8.88671875" style="2"/>
    <col min="1516" max="1516" width="4.44140625" style="2" customWidth="1"/>
    <col min="1517" max="1518" width="6.77734375" style="2" customWidth="1"/>
    <col min="1519" max="1519" width="32.21875" style="2" customWidth="1"/>
    <col min="1520" max="1522" width="10.77734375" style="2" customWidth="1"/>
    <col min="1523" max="1523" width="10.5546875" style="2" customWidth="1"/>
    <col min="1524" max="1524" width="9.77734375" style="2" customWidth="1"/>
    <col min="1525" max="1525" width="6.21875" style="2" customWidth="1"/>
    <col min="1526" max="1771" width="8.88671875" style="2"/>
    <col min="1772" max="1772" width="4.44140625" style="2" customWidth="1"/>
    <col min="1773" max="1774" width="6.77734375" style="2" customWidth="1"/>
    <col min="1775" max="1775" width="32.21875" style="2" customWidth="1"/>
    <col min="1776" max="1778" width="10.77734375" style="2" customWidth="1"/>
    <col min="1779" max="1779" width="10.5546875" style="2" customWidth="1"/>
    <col min="1780" max="1780" width="9.77734375" style="2" customWidth="1"/>
    <col min="1781" max="1781" width="6.21875" style="2" customWidth="1"/>
    <col min="1782" max="2027" width="8.88671875" style="2"/>
    <col min="2028" max="2028" width="4.44140625" style="2" customWidth="1"/>
    <col min="2029" max="2030" width="6.77734375" style="2" customWidth="1"/>
    <col min="2031" max="2031" width="32.21875" style="2" customWidth="1"/>
    <col min="2032" max="2034" width="10.77734375" style="2" customWidth="1"/>
    <col min="2035" max="2035" width="10.5546875" style="2" customWidth="1"/>
    <col min="2036" max="2036" width="9.77734375" style="2" customWidth="1"/>
    <col min="2037" max="2037" width="6.21875" style="2" customWidth="1"/>
    <col min="2038" max="2283" width="8.88671875" style="2"/>
    <col min="2284" max="2284" width="4.44140625" style="2" customWidth="1"/>
    <col min="2285" max="2286" width="6.77734375" style="2" customWidth="1"/>
    <col min="2287" max="2287" width="32.21875" style="2" customWidth="1"/>
    <col min="2288" max="2290" width="10.77734375" style="2" customWidth="1"/>
    <col min="2291" max="2291" width="10.5546875" style="2" customWidth="1"/>
    <col min="2292" max="2292" width="9.77734375" style="2" customWidth="1"/>
    <col min="2293" max="2293" width="6.21875" style="2" customWidth="1"/>
    <col min="2294" max="2539" width="8.88671875" style="2"/>
    <col min="2540" max="2540" width="4.44140625" style="2" customWidth="1"/>
    <col min="2541" max="2542" width="6.77734375" style="2" customWidth="1"/>
    <col min="2543" max="2543" width="32.21875" style="2" customWidth="1"/>
    <col min="2544" max="2546" width="10.77734375" style="2" customWidth="1"/>
    <col min="2547" max="2547" width="10.5546875" style="2" customWidth="1"/>
    <col min="2548" max="2548" width="9.77734375" style="2" customWidth="1"/>
    <col min="2549" max="2549" width="6.21875" style="2" customWidth="1"/>
    <col min="2550" max="2795" width="8.88671875" style="2"/>
    <col min="2796" max="2796" width="4.44140625" style="2" customWidth="1"/>
    <col min="2797" max="2798" width="6.77734375" style="2" customWidth="1"/>
    <col min="2799" max="2799" width="32.21875" style="2" customWidth="1"/>
    <col min="2800" max="2802" width="10.77734375" style="2" customWidth="1"/>
    <col min="2803" max="2803" width="10.5546875" style="2" customWidth="1"/>
    <col min="2804" max="2804" width="9.77734375" style="2" customWidth="1"/>
    <col min="2805" max="2805" width="6.21875" style="2" customWidth="1"/>
    <col min="2806" max="3051" width="8.88671875" style="2"/>
    <col min="3052" max="3052" width="4.44140625" style="2" customWidth="1"/>
    <col min="3053" max="3054" width="6.77734375" style="2" customWidth="1"/>
    <col min="3055" max="3055" width="32.21875" style="2" customWidth="1"/>
    <col min="3056" max="3058" width="10.77734375" style="2" customWidth="1"/>
    <col min="3059" max="3059" width="10.5546875" style="2" customWidth="1"/>
    <col min="3060" max="3060" width="9.77734375" style="2" customWidth="1"/>
    <col min="3061" max="3061" width="6.21875" style="2" customWidth="1"/>
    <col min="3062" max="3307" width="8.88671875" style="2"/>
    <col min="3308" max="3308" width="4.44140625" style="2" customWidth="1"/>
    <col min="3309" max="3310" width="6.77734375" style="2" customWidth="1"/>
    <col min="3311" max="3311" width="32.21875" style="2" customWidth="1"/>
    <col min="3312" max="3314" width="10.77734375" style="2" customWidth="1"/>
    <col min="3315" max="3315" width="10.5546875" style="2" customWidth="1"/>
    <col min="3316" max="3316" width="9.77734375" style="2" customWidth="1"/>
    <col min="3317" max="3317" width="6.21875" style="2" customWidth="1"/>
    <col min="3318" max="3563" width="8.88671875" style="2"/>
    <col min="3564" max="3564" width="4.44140625" style="2" customWidth="1"/>
    <col min="3565" max="3566" width="6.77734375" style="2" customWidth="1"/>
    <col min="3567" max="3567" width="32.21875" style="2" customWidth="1"/>
    <col min="3568" max="3570" width="10.77734375" style="2" customWidth="1"/>
    <col min="3571" max="3571" width="10.5546875" style="2" customWidth="1"/>
    <col min="3572" max="3572" width="9.77734375" style="2" customWidth="1"/>
    <col min="3573" max="3573" width="6.21875" style="2" customWidth="1"/>
    <col min="3574" max="3819" width="8.88671875" style="2"/>
    <col min="3820" max="3820" width="4.44140625" style="2" customWidth="1"/>
    <col min="3821" max="3822" width="6.77734375" style="2" customWidth="1"/>
    <col min="3823" max="3823" width="32.21875" style="2" customWidth="1"/>
    <col min="3824" max="3826" width="10.77734375" style="2" customWidth="1"/>
    <col min="3827" max="3827" width="10.5546875" style="2" customWidth="1"/>
    <col min="3828" max="3828" width="9.77734375" style="2" customWidth="1"/>
    <col min="3829" max="3829" width="6.21875" style="2" customWidth="1"/>
    <col min="3830" max="4075" width="8.88671875" style="2"/>
    <col min="4076" max="4076" width="4.44140625" style="2" customWidth="1"/>
    <col min="4077" max="4078" width="6.77734375" style="2" customWidth="1"/>
    <col min="4079" max="4079" width="32.21875" style="2" customWidth="1"/>
    <col min="4080" max="4082" width="10.77734375" style="2" customWidth="1"/>
    <col min="4083" max="4083" width="10.5546875" style="2" customWidth="1"/>
    <col min="4084" max="4084" width="9.77734375" style="2" customWidth="1"/>
    <col min="4085" max="4085" width="6.21875" style="2" customWidth="1"/>
    <col min="4086" max="4331" width="8.88671875" style="2"/>
    <col min="4332" max="4332" width="4.44140625" style="2" customWidth="1"/>
    <col min="4333" max="4334" width="6.77734375" style="2" customWidth="1"/>
    <col min="4335" max="4335" width="32.21875" style="2" customWidth="1"/>
    <col min="4336" max="4338" width="10.77734375" style="2" customWidth="1"/>
    <col min="4339" max="4339" width="10.5546875" style="2" customWidth="1"/>
    <col min="4340" max="4340" width="9.77734375" style="2" customWidth="1"/>
    <col min="4341" max="4341" width="6.21875" style="2" customWidth="1"/>
    <col min="4342" max="4587" width="8.88671875" style="2"/>
    <col min="4588" max="4588" width="4.44140625" style="2" customWidth="1"/>
    <col min="4589" max="4590" width="6.77734375" style="2" customWidth="1"/>
    <col min="4591" max="4591" width="32.21875" style="2" customWidth="1"/>
    <col min="4592" max="4594" width="10.77734375" style="2" customWidth="1"/>
    <col min="4595" max="4595" width="10.5546875" style="2" customWidth="1"/>
    <col min="4596" max="4596" width="9.77734375" style="2" customWidth="1"/>
    <col min="4597" max="4597" width="6.21875" style="2" customWidth="1"/>
    <col min="4598" max="4843" width="8.88671875" style="2"/>
    <col min="4844" max="4844" width="4.44140625" style="2" customWidth="1"/>
    <col min="4845" max="4846" width="6.77734375" style="2" customWidth="1"/>
    <col min="4847" max="4847" width="32.21875" style="2" customWidth="1"/>
    <col min="4848" max="4850" width="10.77734375" style="2" customWidth="1"/>
    <col min="4851" max="4851" width="10.5546875" style="2" customWidth="1"/>
    <col min="4852" max="4852" width="9.77734375" style="2" customWidth="1"/>
    <col min="4853" max="4853" width="6.21875" style="2" customWidth="1"/>
    <col min="4854" max="5099" width="8.88671875" style="2"/>
    <col min="5100" max="5100" width="4.44140625" style="2" customWidth="1"/>
    <col min="5101" max="5102" width="6.77734375" style="2" customWidth="1"/>
    <col min="5103" max="5103" width="32.21875" style="2" customWidth="1"/>
    <col min="5104" max="5106" width="10.77734375" style="2" customWidth="1"/>
    <col min="5107" max="5107" width="10.5546875" style="2" customWidth="1"/>
    <col min="5108" max="5108" width="9.77734375" style="2" customWidth="1"/>
    <col min="5109" max="5109" width="6.21875" style="2" customWidth="1"/>
    <col min="5110" max="5355" width="8.88671875" style="2"/>
    <col min="5356" max="5356" width="4.44140625" style="2" customWidth="1"/>
    <col min="5357" max="5358" width="6.77734375" style="2" customWidth="1"/>
    <col min="5359" max="5359" width="32.21875" style="2" customWidth="1"/>
    <col min="5360" max="5362" width="10.77734375" style="2" customWidth="1"/>
    <col min="5363" max="5363" width="10.5546875" style="2" customWidth="1"/>
    <col min="5364" max="5364" width="9.77734375" style="2" customWidth="1"/>
    <col min="5365" max="5365" width="6.21875" style="2" customWidth="1"/>
    <col min="5366" max="5611" width="8.88671875" style="2"/>
    <col min="5612" max="5612" width="4.44140625" style="2" customWidth="1"/>
    <col min="5613" max="5614" width="6.77734375" style="2" customWidth="1"/>
    <col min="5615" max="5615" width="32.21875" style="2" customWidth="1"/>
    <col min="5616" max="5618" width="10.77734375" style="2" customWidth="1"/>
    <col min="5619" max="5619" width="10.5546875" style="2" customWidth="1"/>
    <col min="5620" max="5620" width="9.77734375" style="2" customWidth="1"/>
    <col min="5621" max="5621" width="6.21875" style="2" customWidth="1"/>
    <col min="5622" max="5867" width="8.88671875" style="2"/>
    <col min="5868" max="5868" width="4.44140625" style="2" customWidth="1"/>
    <col min="5869" max="5870" width="6.77734375" style="2" customWidth="1"/>
    <col min="5871" max="5871" width="32.21875" style="2" customWidth="1"/>
    <col min="5872" max="5874" width="10.77734375" style="2" customWidth="1"/>
    <col min="5875" max="5875" width="10.5546875" style="2" customWidth="1"/>
    <col min="5876" max="5876" width="9.77734375" style="2" customWidth="1"/>
    <col min="5877" max="5877" width="6.21875" style="2" customWidth="1"/>
    <col min="5878" max="6123" width="8.88671875" style="2"/>
    <col min="6124" max="6124" width="4.44140625" style="2" customWidth="1"/>
    <col min="6125" max="6126" width="6.77734375" style="2" customWidth="1"/>
    <col min="6127" max="6127" width="32.21875" style="2" customWidth="1"/>
    <col min="6128" max="6130" width="10.77734375" style="2" customWidth="1"/>
    <col min="6131" max="6131" width="10.5546875" style="2" customWidth="1"/>
    <col min="6132" max="6132" width="9.77734375" style="2" customWidth="1"/>
    <col min="6133" max="6133" width="6.21875" style="2" customWidth="1"/>
    <col min="6134" max="6379" width="8.88671875" style="2"/>
    <col min="6380" max="6380" width="4.44140625" style="2" customWidth="1"/>
    <col min="6381" max="6382" width="6.77734375" style="2" customWidth="1"/>
    <col min="6383" max="6383" width="32.21875" style="2" customWidth="1"/>
    <col min="6384" max="6386" width="10.77734375" style="2" customWidth="1"/>
    <col min="6387" max="6387" width="10.5546875" style="2" customWidth="1"/>
    <col min="6388" max="6388" width="9.77734375" style="2" customWidth="1"/>
    <col min="6389" max="6389" width="6.21875" style="2" customWidth="1"/>
    <col min="6390" max="6635" width="8.88671875" style="2"/>
    <col min="6636" max="6636" width="4.44140625" style="2" customWidth="1"/>
    <col min="6637" max="6638" width="6.77734375" style="2" customWidth="1"/>
    <col min="6639" max="6639" width="32.21875" style="2" customWidth="1"/>
    <col min="6640" max="6642" width="10.77734375" style="2" customWidth="1"/>
    <col min="6643" max="6643" width="10.5546875" style="2" customWidth="1"/>
    <col min="6644" max="6644" width="9.77734375" style="2" customWidth="1"/>
    <col min="6645" max="6645" width="6.21875" style="2" customWidth="1"/>
    <col min="6646" max="6891" width="8.88671875" style="2"/>
    <col min="6892" max="6892" width="4.44140625" style="2" customWidth="1"/>
    <col min="6893" max="6894" width="6.77734375" style="2" customWidth="1"/>
    <col min="6895" max="6895" width="32.21875" style="2" customWidth="1"/>
    <col min="6896" max="6898" width="10.77734375" style="2" customWidth="1"/>
    <col min="6899" max="6899" width="10.5546875" style="2" customWidth="1"/>
    <col min="6900" max="6900" width="9.77734375" style="2" customWidth="1"/>
    <col min="6901" max="6901" width="6.21875" style="2" customWidth="1"/>
    <col min="6902" max="7147" width="8.88671875" style="2"/>
    <col min="7148" max="7148" width="4.44140625" style="2" customWidth="1"/>
    <col min="7149" max="7150" width="6.77734375" style="2" customWidth="1"/>
    <col min="7151" max="7151" width="32.21875" style="2" customWidth="1"/>
    <col min="7152" max="7154" width="10.77734375" style="2" customWidth="1"/>
    <col min="7155" max="7155" width="10.5546875" style="2" customWidth="1"/>
    <col min="7156" max="7156" width="9.77734375" style="2" customWidth="1"/>
    <col min="7157" max="7157" width="6.21875" style="2" customWidth="1"/>
    <col min="7158" max="7403" width="8.88671875" style="2"/>
    <col min="7404" max="7404" width="4.44140625" style="2" customWidth="1"/>
    <col min="7405" max="7406" width="6.77734375" style="2" customWidth="1"/>
    <col min="7407" max="7407" width="32.21875" style="2" customWidth="1"/>
    <col min="7408" max="7410" width="10.77734375" style="2" customWidth="1"/>
    <col min="7411" max="7411" width="10.5546875" style="2" customWidth="1"/>
    <col min="7412" max="7412" width="9.77734375" style="2" customWidth="1"/>
    <col min="7413" max="7413" width="6.21875" style="2" customWidth="1"/>
    <col min="7414" max="7659" width="8.88671875" style="2"/>
    <col min="7660" max="7660" width="4.44140625" style="2" customWidth="1"/>
    <col min="7661" max="7662" width="6.77734375" style="2" customWidth="1"/>
    <col min="7663" max="7663" width="32.21875" style="2" customWidth="1"/>
    <col min="7664" max="7666" width="10.77734375" style="2" customWidth="1"/>
    <col min="7667" max="7667" width="10.5546875" style="2" customWidth="1"/>
    <col min="7668" max="7668" width="9.77734375" style="2" customWidth="1"/>
    <col min="7669" max="7669" width="6.21875" style="2" customWidth="1"/>
    <col min="7670" max="7915" width="8.88671875" style="2"/>
    <col min="7916" max="7916" width="4.44140625" style="2" customWidth="1"/>
    <col min="7917" max="7918" width="6.77734375" style="2" customWidth="1"/>
    <col min="7919" max="7919" width="32.21875" style="2" customWidth="1"/>
    <col min="7920" max="7922" width="10.77734375" style="2" customWidth="1"/>
    <col min="7923" max="7923" width="10.5546875" style="2" customWidth="1"/>
    <col min="7924" max="7924" width="9.77734375" style="2" customWidth="1"/>
    <col min="7925" max="7925" width="6.21875" style="2" customWidth="1"/>
    <col min="7926" max="8171" width="8.88671875" style="2"/>
    <col min="8172" max="8172" width="4.44140625" style="2" customWidth="1"/>
    <col min="8173" max="8174" width="6.77734375" style="2" customWidth="1"/>
    <col min="8175" max="8175" width="32.21875" style="2" customWidth="1"/>
    <col min="8176" max="8178" width="10.77734375" style="2" customWidth="1"/>
    <col min="8179" max="8179" width="10.5546875" style="2" customWidth="1"/>
    <col min="8180" max="8180" width="9.77734375" style="2" customWidth="1"/>
    <col min="8181" max="8181" width="6.21875" style="2" customWidth="1"/>
    <col min="8182" max="8427" width="8.88671875" style="2"/>
    <col min="8428" max="8428" width="4.44140625" style="2" customWidth="1"/>
    <col min="8429" max="8430" width="6.77734375" style="2" customWidth="1"/>
    <col min="8431" max="8431" width="32.21875" style="2" customWidth="1"/>
    <col min="8432" max="8434" width="10.77734375" style="2" customWidth="1"/>
    <col min="8435" max="8435" width="10.5546875" style="2" customWidth="1"/>
    <col min="8436" max="8436" width="9.77734375" style="2" customWidth="1"/>
    <col min="8437" max="8437" width="6.21875" style="2" customWidth="1"/>
    <col min="8438" max="8683" width="8.88671875" style="2"/>
    <col min="8684" max="8684" width="4.44140625" style="2" customWidth="1"/>
    <col min="8685" max="8686" width="6.77734375" style="2" customWidth="1"/>
    <col min="8687" max="8687" width="32.21875" style="2" customWidth="1"/>
    <col min="8688" max="8690" width="10.77734375" style="2" customWidth="1"/>
    <col min="8691" max="8691" width="10.5546875" style="2" customWidth="1"/>
    <col min="8692" max="8692" width="9.77734375" style="2" customWidth="1"/>
    <col min="8693" max="8693" width="6.21875" style="2" customWidth="1"/>
    <col min="8694" max="8939" width="8.88671875" style="2"/>
    <col min="8940" max="8940" width="4.44140625" style="2" customWidth="1"/>
    <col min="8941" max="8942" width="6.77734375" style="2" customWidth="1"/>
    <col min="8943" max="8943" width="32.21875" style="2" customWidth="1"/>
    <col min="8944" max="8946" width="10.77734375" style="2" customWidth="1"/>
    <col min="8947" max="8947" width="10.5546875" style="2" customWidth="1"/>
    <col min="8948" max="8948" width="9.77734375" style="2" customWidth="1"/>
    <col min="8949" max="8949" width="6.21875" style="2" customWidth="1"/>
    <col min="8950" max="9195" width="8.88671875" style="2"/>
    <col min="9196" max="9196" width="4.44140625" style="2" customWidth="1"/>
    <col min="9197" max="9198" width="6.77734375" style="2" customWidth="1"/>
    <col min="9199" max="9199" width="32.21875" style="2" customWidth="1"/>
    <col min="9200" max="9202" width="10.77734375" style="2" customWidth="1"/>
    <col min="9203" max="9203" width="10.5546875" style="2" customWidth="1"/>
    <col min="9204" max="9204" width="9.77734375" style="2" customWidth="1"/>
    <col min="9205" max="9205" width="6.21875" style="2" customWidth="1"/>
    <col min="9206" max="9451" width="8.88671875" style="2"/>
    <col min="9452" max="9452" width="4.44140625" style="2" customWidth="1"/>
    <col min="9453" max="9454" width="6.77734375" style="2" customWidth="1"/>
    <col min="9455" max="9455" width="32.21875" style="2" customWidth="1"/>
    <col min="9456" max="9458" width="10.77734375" style="2" customWidth="1"/>
    <col min="9459" max="9459" width="10.5546875" style="2" customWidth="1"/>
    <col min="9460" max="9460" width="9.77734375" style="2" customWidth="1"/>
    <col min="9461" max="9461" width="6.21875" style="2" customWidth="1"/>
    <col min="9462" max="9707" width="8.88671875" style="2"/>
    <col min="9708" max="9708" width="4.44140625" style="2" customWidth="1"/>
    <col min="9709" max="9710" width="6.77734375" style="2" customWidth="1"/>
    <col min="9711" max="9711" width="32.21875" style="2" customWidth="1"/>
    <col min="9712" max="9714" width="10.77734375" style="2" customWidth="1"/>
    <col min="9715" max="9715" width="10.5546875" style="2" customWidth="1"/>
    <col min="9716" max="9716" width="9.77734375" style="2" customWidth="1"/>
    <col min="9717" max="9717" width="6.21875" style="2" customWidth="1"/>
    <col min="9718" max="9963" width="8.88671875" style="2"/>
    <col min="9964" max="9964" width="4.44140625" style="2" customWidth="1"/>
    <col min="9965" max="9966" width="6.77734375" style="2" customWidth="1"/>
    <col min="9967" max="9967" width="32.21875" style="2" customWidth="1"/>
    <col min="9968" max="9970" width="10.77734375" style="2" customWidth="1"/>
    <col min="9971" max="9971" width="10.5546875" style="2" customWidth="1"/>
    <col min="9972" max="9972" width="9.77734375" style="2" customWidth="1"/>
    <col min="9973" max="9973" width="6.21875" style="2" customWidth="1"/>
    <col min="9974" max="10219" width="8.88671875" style="2"/>
    <col min="10220" max="10220" width="4.44140625" style="2" customWidth="1"/>
    <col min="10221" max="10222" width="6.77734375" style="2" customWidth="1"/>
    <col min="10223" max="10223" width="32.21875" style="2" customWidth="1"/>
    <col min="10224" max="10226" width="10.77734375" style="2" customWidth="1"/>
    <col min="10227" max="10227" width="10.5546875" style="2" customWidth="1"/>
    <col min="10228" max="10228" width="9.77734375" style="2" customWidth="1"/>
    <col min="10229" max="10229" width="6.21875" style="2" customWidth="1"/>
    <col min="10230" max="10475" width="8.88671875" style="2"/>
    <col min="10476" max="10476" width="4.44140625" style="2" customWidth="1"/>
    <col min="10477" max="10478" width="6.77734375" style="2" customWidth="1"/>
    <col min="10479" max="10479" width="32.21875" style="2" customWidth="1"/>
    <col min="10480" max="10482" width="10.77734375" style="2" customWidth="1"/>
    <col min="10483" max="10483" width="10.5546875" style="2" customWidth="1"/>
    <col min="10484" max="10484" width="9.77734375" style="2" customWidth="1"/>
    <col min="10485" max="10485" width="6.21875" style="2" customWidth="1"/>
    <col min="10486" max="10731" width="8.88671875" style="2"/>
    <col min="10732" max="10732" width="4.44140625" style="2" customWidth="1"/>
    <col min="10733" max="10734" width="6.77734375" style="2" customWidth="1"/>
    <col min="10735" max="10735" width="32.21875" style="2" customWidth="1"/>
    <col min="10736" max="10738" width="10.77734375" style="2" customWidth="1"/>
    <col min="10739" max="10739" width="10.5546875" style="2" customWidth="1"/>
    <col min="10740" max="10740" width="9.77734375" style="2" customWidth="1"/>
    <col min="10741" max="10741" width="6.21875" style="2" customWidth="1"/>
    <col min="10742" max="10987" width="8.88671875" style="2"/>
    <col min="10988" max="10988" width="4.44140625" style="2" customWidth="1"/>
    <col min="10989" max="10990" width="6.77734375" style="2" customWidth="1"/>
    <col min="10991" max="10991" width="32.21875" style="2" customWidth="1"/>
    <col min="10992" max="10994" width="10.77734375" style="2" customWidth="1"/>
    <col min="10995" max="10995" width="10.5546875" style="2" customWidth="1"/>
    <col min="10996" max="10996" width="9.77734375" style="2" customWidth="1"/>
    <col min="10997" max="10997" width="6.21875" style="2" customWidth="1"/>
    <col min="10998" max="11243" width="8.88671875" style="2"/>
    <col min="11244" max="11244" width="4.44140625" style="2" customWidth="1"/>
    <col min="11245" max="11246" width="6.77734375" style="2" customWidth="1"/>
    <col min="11247" max="11247" width="32.21875" style="2" customWidth="1"/>
    <col min="11248" max="11250" width="10.77734375" style="2" customWidth="1"/>
    <col min="11251" max="11251" width="10.5546875" style="2" customWidth="1"/>
    <col min="11252" max="11252" width="9.77734375" style="2" customWidth="1"/>
    <col min="11253" max="11253" width="6.21875" style="2" customWidth="1"/>
    <col min="11254" max="11499" width="8.88671875" style="2"/>
    <col min="11500" max="11500" width="4.44140625" style="2" customWidth="1"/>
    <col min="11501" max="11502" width="6.77734375" style="2" customWidth="1"/>
    <col min="11503" max="11503" width="32.21875" style="2" customWidth="1"/>
    <col min="11504" max="11506" width="10.77734375" style="2" customWidth="1"/>
    <col min="11507" max="11507" width="10.5546875" style="2" customWidth="1"/>
    <col min="11508" max="11508" width="9.77734375" style="2" customWidth="1"/>
    <col min="11509" max="11509" width="6.21875" style="2" customWidth="1"/>
    <col min="11510" max="11755" width="8.88671875" style="2"/>
    <col min="11756" max="11756" width="4.44140625" style="2" customWidth="1"/>
    <col min="11757" max="11758" width="6.77734375" style="2" customWidth="1"/>
    <col min="11759" max="11759" width="32.21875" style="2" customWidth="1"/>
    <col min="11760" max="11762" width="10.77734375" style="2" customWidth="1"/>
    <col min="11763" max="11763" width="10.5546875" style="2" customWidth="1"/>
    <col min="11764" max="11764" width="9.77734375" style="2" customWidth="1"/>
    <col min="11765" max="11765" width="6.21875" style="2" customWidth="1"/>
    <col min="11766" max="12011" width="8.88671875" style="2"/>
    <col min="12012" max="12012" width="4.44140625" style="2" customWidth="1"/>
    <col min="12013" max="12014" width="6.77734375" style="2" customWidth="1"/>
    <col min="12015" max="12015" width="32.21875" style="2" customWidth="1"/>
    <col min="12016" max="12018" width="10.77734375" style="2" customWidth="1"/>
    <col min="12019" max="12019" width="10.5546875" style="2" customWidth="1"/>
    <col min="12020" max="12020" width="9.77734375" style="2" customWidth="1"/>
    <col min="12021" max="12021" width="6.21875" style="2" customWidth="1"/>
    <col min="12022" max="12267" width="8.88671875" style="2"/>
    <col min="12268" max="12268" width="4.44140625" style="2" customWidth="1"/>
    <col min="12269" max="12270" width="6.77734375" style="2" customWidth="1"/>
    <col min="12271" max="12271" width="32.21875" style="2" customWidth="1"/>
    <col min="12272" max="12274" width="10.77734375" style="2" customWidth="1"/>
    <col min="12275" max="12275" width="10.5546875" style="2" customWidth="1"/>
    <col min="12276" max="12276" width="9.77734375" style="2" customWidth="1"/>
    <col min="12277" max="12277" width="6.21875" style="2" customWidth="1"/>
    <col min="12278" max="12523" width="8.88671875" style="2"/>
    <col min="12524" max="12524" width="4.44140625" style="2" customWidth="1"/>
    <col min="12525" max="12526" width="6.77734375" style="2" customWidth="1"/>
    <col min="12527" max="12527" width="32.21875" style="2" customWidth="1"/>
    <col min="12528" max="12530" width="10.77734375" style="2" customWidth="1"/>
    <col min="12531" max="12531" width="10.5546875" style="2" customWidth="1"/>
    <col min="12532" max="12532" width="9.77734375" style="2" customWidth="1"/>
    <col min="12533" max="12533" width="6.21875" style="2" customWidth="1"/>
    <col min="12534" max="12779" width="8.88671875" style="2"/>
    <col min="12780" max="12780" width="4.44140625" style="2" customWidth="1"/>
    <col min="12781" max="12782" width="6.77734375" style="2" customWidth="1"/>
    <col min="12783" max="12783" width="32.21875" style="2" customWidth="1"/>
    <col min="12784" max="12786" width="10.77734375" style="2" customWidth="1"/>
    <col min="12787" max="12787" width="10.5546875" style="2" customWidth="1"/>
    <col min="12788" max="12788" width="9.77734375" style="2" customWidth="1"/>
    <col min="12789" max="12789" width="6.21875" style="2" customWidth="1"/>
    <col min="12790" max="13035" width="8.88671875" style="2"/>
    <col min="13036" max="13036" width="4.44140625" style="2" customWidth="1"/>
    <col min="13037" max="13038" width="6.77734375" style="2" customWidth="1"/>
    <col min="13039" max="13039" width="32.21875" style="2" customWidth="1"/>
    <col min="13040" max="13042" width="10.77734375" style="2" customWidth="1"/>
    <col min="13043" max="13043" width="10.5546875" style="2" customWidth="1"/>
    <col min="13044" max="13044" width="9.77734375" style="2" customWidth="1"/>
    <col min="13045" max="13045" width="6.21875" style="2" customWidth="1"/>
    <col min="13046" max="13291" width="8.88671875" style="2"/>
    <col min="13292" max="13292" width="4.44140625" style="2" customWidth="1"/>
    <col min="13293" max="13294" width="6.77734375" style="2" customWidth="1"/>
    <col min="13295" max="13295" width="32.21875" style="2" customWidth="1"/>
    <col min="13296" max="13298" width="10.77734375" style="2" customWidth="1"/>
    <col min="13299" max="13299" width="10.5546875" style="2" customWidth="1"/>
    <col min="13300" max="13300" width="9.77734375" style="2" customWidth="1"/>
    <col min="13301" max="13301" width="6.21875" style="2" customWidth="1"/>
    <col min="13302" max="13547" width="8.88671875" style="2"/>
    <col min="13548" max="13548" width="4.44140625" style="2" customWidth="1"/>
    <col min="13549" max="13550" width="6.77734375" style="2" customWidth="1"/>
    <col min="13551" max="13551" width="32.21875" style="2" customWidth="1"/>
    <col min="13552" max="13554" width="10.77734375" style="2" customWidth="1"/>
    <col min="13555" max="13555" width="10.5546875" style="2" customWidth="1"/>
    <col min="13556" max="13556" width="9.77734375" style="2" customWidth="1"/>
    <col min="13557" max="13557" width="6.21875" style="2" customWidth="1"/>
    <col min="13558" max="13803" width="8.88671875" style="2"/>
    <col min="13804" max="13804" width="4.44140625" style="2" customWidth="1"/>
    <col min="13805" max="13806" width="6.77734375" style="2" customWidth="1"/>
    <col min="13807" max="13807" width="32.21875" style="2" customWidth="1"/>
    <col min="13808" max="13810" width="10.77734375" style="2" customWidth="1"/>
    <col min="13811" max="13811" width="10.5546875" style="2" customWidth="1"/>
    <col min="13812" max="13812" width="9.77734375" style="2" customWidth="1"/>
    <col min="13813" max="13813" width="6.21875" style="2" customWidth="1"/>
    <col min="13814" max="14059" width="8.88671875" style="2"/>
    <col min="14060" max="14060" width="4.44140625" style="2" customWidth="1"/>
    <col min="14061" max="14062" width="6.77734375" style="2" customWidth="1"/>
    <col min="14063" max="14063" width="32.21875" style="2" customWidth="1"/>
    <col min="14064" max="14066" width="10.77734375" style="2" customWidth="1"/>
    <col min="14067" max="14067" width="10.5546875" style="2" customWidth="1"/>
    <col min="14068" max="14068" width="9.77734375" style="2" customWidth="1"/>
    <col min="14069" max="14069" width="6.21875" style="2" customWidth="1"/>
    <col min="14070" max="14315" width="8.88671875" style="2"/>
    <col min="14316" max="14316" width="4.44140625" style="2" customWidth="1"/>
    <col min="14317" max="14318" width="6.77734375" style="2" customWidth="1"/>
    <col min="14319" max="14319" width="32.21875" style="2" customWidth="1"/>
    <col min="14320" max="14322" width="10.77734375" style="2" customWidth="1"/>
    <col min="14323" max="14323" width="10.5546875" style="2" customWidth="1"/>
    <col min="14324" max="14324" width="9.77734375" style="2" customWidth="1"/>
    <col min="14325" max="14325" width="6.21875" style="2" customWidth="1"/>
    <col min="14326" max="14571" width="8.88671875" style="2"/>
    <col min="14572" max="14572" width="4.44140625" style="2" customWidth="1"/>
    <col min="14573" max="14574" width="6.77734375" style="2" customWidth="1"/>
    <col min="14575" max="14575" width="32.21875" style="2" customWidth="1"/>
    <col min="14576" max="14578" width="10.77734375" style="2" customWidth="1"/>
    <col min="14579" max="14579" width="10.5546875" style="2" customWidth="1"/>
    <col min="14580" max="14580" width="9.77734375" style="2" customWidth="1"/>
    <col min="14581" max="14581" width="6.21875" style="2" customWidth="1"/>
    <col min="14582" max="14827" width="8.88671875" style="2"/>
    <col min="14828" max="14828" width="4.44140625" style="2" customWidth="1"/>
    <col min="14829" max="14830" width="6.77734375" style="2" customWidth="1"/>
    <col min="14831" max="14831" width="32.21875" style="2" customWidth="1"/>
    <col min="14832" max="14834" width="10.77734375" style="2" customWidth="1"/>
    <col min="14835" max="14835" width="10.5546875" style="2" customWidth="1"/>
    <col min="14836" max="14836" width="9.77734375" style="2" customWidth="1"/>
    <col min="14837" max="14837" width="6.21875" style="2" customWidth="1"/>
    <col min="14838" max="15083" width="8.88671875" style="2"/>
    <col min="15084" max="15084" width="4.44140625" style="2" customWidth="1"/>
    <col min="15085" max="15086" width="6.77734375" style="2" customWidth="1"/>
    <col min="15087" max="15087" width="32.21875" style="2" customWidth="1"/>
    <col min="15088" max="15090" width="10.77734375" style="2" customWidth="1"/>
    <col min="15091" max="15091" width="10.5546875" style="2" customWidth="1"/>
    <col min="15092" max="15092" width="9.77734375" style="2" customWidth="1"/>
    <col min="15093" max="15093" width="6.21875" style="2" customWidth="1"/>
    <col min="15094" max="15339" width="8.88671875" style="2"/>
    <col min="15340" max="15340" width="4.44140625" style="2" customWidth="1"/>
    <col min="15341" max="15342" width="6.77734375" style="2" customWidth="1"/>
    <col min="15343" max="15343" width="32.21875" style="2" customWidth="1"/>
    <col min="15344" max="15346" width="10.77734375" style="2" customWidth="1"/>
    <col min="15347" max="15347" width="10.5546875" style="2" customWidth="1"/>
    <col min="15348" max="15348" width="9.77734375" style="2" customWidth="1"/>
    <col min="15349" max="15349" width="6.21875" style="2" customWidth="1"/>
    <col min="15350" max="15595" width="8.88671875" style="2"/>
    <col min="15596" max="15596" width="4.44140625" style="2" customWidth="1"/>
    <col min="15597" max="15598" width="6.77734375" style="2" customWidth="1"/>
    <col min="15599" max="15599" width="32.21875" style="2" customWidth="1"/>
    <col min="15600" max="15602" width="10.77734375" style="2" customWidth="1"/>
    <col min="15603" max="15603" width="10.5546875" style="2" customWidth="1"/>
    <col min="15604" max="15604" width="9.77734375" style="2" customWidth="1"/>
    <col min="15605" max="15605" width="6.21875" style="2" customWidth="1"/>
    <col min="15606" max="15851" width="8.88671875" style="2"/>
    <col min="15852" max="15852" width="4.44140625" style="2" customWidth="1"/>
    <col min="15853" max="15854" width="6.77734375" style="2" customWidth="1"/>
    <col min="15855" max="15855" width="32.21875" style="2" customWidth="1"/>
    <col min="15856" max="15858" width="10.77734375" style="2" customWidth="1"/>
    <col min="15859" max="15859" width="10.5546875" style="2" customWidth="1"/>
    <col min="15860" max="15860" width="9.77734375" style="2" customWidth="1"/>
    <col min="15861" max="15861" width="6.21875" style="2" customWidth="1"/>
    <col min="15862" max="16107" width="8.88671875" style="2"/>
    <col min="16108" max="16108" width="4.44140625" style="2" customWidth="1"/>
    <col min="16109" max="16110" width="6.77734375" style="2" customWidth="1"/>
    <col min="16111" max="16111" width="32.21875" style="2" customWidth="1"/>
    <col min="16112" max="16114" width="10.77734375" style="2" customWidth="1"/>
    <col min="16115" max="16115" width="10.5546875" style="2" customWidth="1"/>
    <col min="16116" max="16116" width="9.77734375" style="2" customWidth="1"/>
    <col min="16117" max="16117" width="6.21875" style="2" customWidth="1"/>
    <col min="16118" max="16384" width="8.88671875" style="2"/>
  </cols>
  <sheetData>
    <row r="1" spans="1:10" ht="15" customHeight="1">
      <c r="H1" s="4"/>
      <c r="I1" s="4" t="s">
        <v>0</v>
      </c>
      <c r="J1" s="5" t="s">
        <v>1</v>
      </c>
    </row>
    <row r="2" spans="1:10">
      <c r="D2" s="1144" t="str">
        <f>Dział!B1</f>
        <v>Sprawozdanie</v>
      </c>
      <c r="E2" s="1144"/>
      <c r="F2" s="1144"/>
      <c r="H2" s="700"/>
    </row>
    <row r="3" spans="1:10" s="7" customFormat="1" ht="15" customHeight="1">
      <c r="A3" s="1"/>
      <c r="B3" s="1"/>
      <c r="C3" s="1"/>
      <c r="D3" s="1144" t="s">
        <v>248</v>
      </c>
      <c r="E3" s="1144"/>
      <c r="F3" s="1144"/>
      <c r="G3" s="6"/>
      <c r="H3" s="6"/>
      <c r="I3" s="6"/>
      <c r="J3" s="2"/>
    </row>
    <row r="4" spans="1:10" s="7" customFormat="1">
      <c r="A4" s="1"/>
      <c r="B4" s="1"/>
      <c r="C4" s="1"/>
      <c r="D4" s="1145" t="s">
        <v>379</v>
      </c>
      <c r="E4" s="1145"/>
      <c r="F4" s="1145"/>
      <c r="G4" s="8"/>
      <c r="H4" s="8"/>
      <c r="I4" s="8"/>
      <c r="J4" s="9"/>
    </row>
    <row r="5" spans="1:10" s="7" customFormat="1">
      <c r="A5" s="1"/>
      <c r="B5" s="1"/>
      <c r="C5" s="1"/>
      <c r="D5" s="835"/>
      <c r="E5" s="835"/>
      <c r="F5" s="835"/>
      <c r="G5" s="8"/>
      <c r="H5" s="8"/>
      <c r="I5" s="8"/>
      <c r="J5" s="9"/>
    </row>
    <row r="6" spans="1:10" s="935" customFormat="1" ht="15" customHeight="1">
      <c r="A6" s="1146" t="s">
        <v>2</v>
      </c>
      <c r="B6" s="1147"/>
      <c r="C6" s="1148"/>
      <c r="D6" s="1149" t="s">
        <v>3</v>
      </c>
      <c r="E6" s="1151" t="s">
        <v>4</v>
      </c>
      <c r="F6" s="1151" t="s">
        <v>5</v>
      </c>
      <c r="G6" s="1168" t="s">
        <v>6</v>
      </c>
      <c r="H6" s="1160" t="s">
        <v>7</v>
      </c>
      <c r="I6" s="1161"/>
      <c r="J6" s="1162" t="s">
        <v>8</v>
      </c>
    </row>
    <row r="7" spans="1:10" s="937" customFormat="1" ht="18" customHeight="1">
      <c r="A7" s="954" t="s">
        <v>9</v>
      </c>
      <c r="B7" s="954" t="s">
        <v>10</v>
      </c>
      <c r="C7" s="955" t="s">
        <v>11</v>
      </c>
      <c r="D7" s="1150"/>
      <c r="E7" s="1152"/>
      <c r="F7" s="1152"/>
      <c r="G7" s="1169"/>
      <c r="H7" s="956" t="s">
        <v>12</v>
      </c>
      <c r="I7" s="956" t="s">
        <v>13</v>
      </c>
      <c r="J7" s="1163"/>
    </row>
    <row r="8" spans="1:10" s="937" customFormat="1" ht="12" customHeight="1">
      <c r="A8" s="938">
        <v>1</v>
      </c>
      <c r="B8" s="938">
        <v>2</v>
      </c>
      <c r="C8" s="938">
        <v>3</v>
      </c>
      <c r="D8" s="938">
        <v>4</v>
      </c>
      <c r="E8" s="938">
        <v>5</v>
      </c>
      <c r="F8" s="938">
        <v>6</v>
      </c>
      <c r="G8" s="938">
        <v>7</v>
      </c>
      <c r="H8" s="938">
        <v>8</v>
      </c>
      <c r="I8" s="938">
        <v>9</v>
      </c>
      <c r="J8" s="938">
        <v>10</v>
      </c>
    </row>
    <row r="9" spans="1:10" s="190" customFormat="1" ht="15" customHeight="1">
      <c r="A9" s="971">
        <v>10</v>
      </c>
      <c r="B9" s="972"/>
      <c r="C9" s="973"/>
      <c r="D9" s="974" t="s">
        <v>14</v>
      </c>
      <c r="E9" s="217">
        <f>E10+E16</f>
        <v>763358</v>
      </c>
      <c r="F9" s="217">
        <f>F10+F16</f>
        <v>918788.08</v>
      </c>
      <c r="G9" s="975">
        <f>G10+G16</f>
        <v>866548.02</v>
      </c>
      <c r="H9" s="217">
        <f>H10+H16</f>
        <v>222705.86000000002</v>
      </c>
      <c r="I9" s="217">
        <f>I10+I16</f>
        <v>643842.16</v>
      </c>
      <c r="J9" s="765">
        <f t="shared" ref="J9:J35" si="0">G9/F9*100</f>
        <v>94.314242735931018</v>
      </c>
    </row>
    <row r="10" spans="1:10" ht="20.399999999999999">
      <c r="A10" s="12"/>
      <c r="B10" s="13">
        <v>1010</v>
      </c>
      <c r="C10" s="14"/>
      <c r="D10" s="568" t="s">
        <v>15</v>
      </c>
      <c r="E10" s="15">
        <f>SUM(E11:E15)</f>
        <v>760408</v>
      </c>
      <c r="F10" s="15">
        <f>SUM(F11:F15)</f>
        <v>761755</v>
      </c>
      <c r="G10" s="15">
        <f>SUM(G11:G15)</f>
        <v>710594.76</v>
      </c>
      <c r="H10" s="15">
        <f>SUM(H11:H15)</f>
        <v>66752.600000000006</v>
      </c>
      <c r="I10" s="15">
        <f>SUM(I11:I15)</f>
        <v>643842.16</v>
      </c>
      <c r="J10" s="560">
        <f t="shared" si="0"/>
        <v>93.283898366272624</v>
      </c>
    </row>
    <row r="11" spans="1:10" ht="20.399999999999999">
      <c r="A11" s="16"/>
      <c r="B11" s="16"/>
      <c r="C11" s="29">
        <v>640</v>
      </c>
      <c r="D11" s="569" t="s">
        <v>274</v>
      </c>
      <c r="E11" s="43"/>
      <c r="F11" s="43">
        <v>12</v>
      </c>
      <c r="G11" s="15">
        <f>H11</f>
        <v>11.6</v>
      </c>
      <c r="H11" s="33">
        <v>11.6</v>
      </c>
      <c r="I11" s="22"/>
      <c r="J11" s="560">
        <f t="shared" si="0"/>
        <v>96.666666666666671</v>
      </c>
    </row>
    <row r="12" spans="1:10" ht="30.6">
      <c r="A12" s="19"/>
      <c r="B12" s="19"/>
      <c r="C12" s="20">
        <v>830</v>
      </c>
      <c r="D12" s="556" t="s">
        <v>249</v>
      </c>
      <c r="E12" s="15">
        <v>66000</v>
      </c>
      <c r="F12" s="15">
        <v>66000</v>
      </c>
      <c r="G12" s="15">
        <v>66000</v>
      </c>
      <c r="H12" s="18">
        <v>66000</v>
      </c>
      <c r="I12" s="18"/>
      <c r="J12" s="560">
        <f t="shared" si="0"/>
        <v>100</v>
      </c>
    </row>
    <row r="13" spans="1:10" ht="20.399999999999999">
      <c r="A13" s="16"/>
      <c r="B13" s="16"/>
      <c r="C13" s="29">
        <v>920</v>
      </c>
      <c r="D13" s="567" t="s">
        <v>285</v>
      </c>
      <c r="E13" s="43"/>
      <c r="F13" s="43">
        <v>522</v>
      </c>
      <c r="G13" s="15">
        <v>741</v>
      </c>
      <c r="H13" s="33">
        <v>741</v>
      </c>
      <c r="I13" s="22"/>
      <c r="J13" s="560">
        <f t="shared" si="0"/>
        <v>141.95402298850576</v>
      </c>
    </row>
    <row r="14" spans="1:10" ht="41.55" customHeight="1">
      <c r="A14" s="16"/>
      <c r="B14" s="16"/>
      <c r="C14" s="42">
        <v>6207</v>
      </c>
      <c r="D14" s="556" t="s">
        <v>291</v>
      </c>
      <c r="E14" s="43">
        <v>694408</v>
      </c>
      <c r="F14" s="43">
        <v>694408</v>
      </c>
      <c r="G14" s="71">
        <v>643029.15</v>
      </c>
      <c r="H14" s="33"/>
      <c r="I14" s="22">
        <v>643029.15</v>
      </c>
      <c r="J14" s="560">
        <f t="shared" si="0"/>
        <v>92.601057303487295</v>
      </c>
    </row>
    <row r="15" spans="1:10" ht="30.6">
      <c r="A15" s="16"/>
      <c r="B15" s="16"/>
      <c r="C15" s="23">
        <v>6290</v>
      </c>
      <c r="D15" s="570" t="s">
        <v>250</v>
      </c>
      <c r="E15" s="24"/>
      <c r="F15" s="24">
        <v>813</v>
      </c>
      <c r="G15" s="15">
        <v>813.01</v>
      </c>
      <c r="H15" s="31"/>
      <c r="I15" s="31">
        <v>813.01</v>
      </c>
      <c r="J15" s="560">
        <f t="shared" si="0"/>
        <v>100.00123001230013</v>
      </c>
    </row>
    <row r="16" spans="1:10" ht="15" customHeight="1">
      <c r="A16" s="16"/>
      <c r="B16" s="25">
        <v>1095</v>
      </c>
      <c r="C16" s="26"/>
      <c r="D16" s="571" t="s">
        <v>16</v>
      </c>
      <c r="E16" s="28">
        <f>E18+E17</f>
        <v>2950</v>
      </c>
      <c r="F16" s="28">
        <f>SUM(F17:F18)</f>
        <v>157033.07999999999</v>
      </c>
      <c r="G16" s="28">
        <f>SUM(G17:G18)</f>
        <v>155953.26</v>
      </c>
      <c r="H16" s="28">
        <f>SUM(H17:H18)</f>
        <v>155953.26</v>
      </c>
      <c r="I16" s="28"/>
      <c r="J16" s="560">
        <f t="shared" si="0"/>
        <v>99.312361446390796</v>
      </c>
    </row>
    <row r="17" spans="1:10" s="190" customFormat="1" ht="15" customHeight="1">
      <c r="A17" s="192"/>
      <c r="B17" s="620"/>
      <c r="C17" s="343">
        <v>750</v>
      </c>
      <c r="D17" s="621" t="s">
        <v>292</v>
      </c>
      <c r="E17" s="191">
        <v>2950</v>
      </c>
      <c r="F17" s="191">
        <v>2950</v>
      </c>
      <c r="G17" s="196">
        <v>2036.26</v>
      </c>
      <c r="H17" s="191">
        <v>2036.26</v>
      </c>
      <c r="I17" s="191"/>
      <c r="J17" s="560">
        <f t="shared" si="0"/>
        <v>69.025762711864402</v>
      </c>
    </row>
    <row r="18" spans="1:10" ht="51">
      <c r="A18" s="16"/>
      <c r="B18" s="16"/>
      <c r="C18" s="30">
        <v>2010</v>
      </c>
      <c r="D18" s="573" t="s">
        <v>438</v>
      </c>
      <c r="E18" s="558"/>
      <c r="F18" s="548">
        <v>154083.07999999999</v>
      </c>
      <c r="G18" s="24">
        <v>153917</v>
      </c>
      <c r="H18" s="559">
        <v>153917</v>
      </c>
      <c r="I18" s="44"/>
      <c r="J18" s="560">
        <f t="shared" si="0"/>
        <v>99.892213992607111</v>
      </c>
    </row>
    <row r="19" spans="1:10" s="190" customFormat="1" ht="15" customHeight="1">
      <c r="A19" s="513">
        <v>600</v>
      </c>
      <c r="B19" s="514"/>
      <c r="C19" s="515"/>
      <c r="D19" s="574" t="s">
        <v>74</v>
      </c>
      <c r="E19" s="516"/>
      <c r="F19" s="516">
        <f>F20</f>
        <v>100000</v>
      </c>
      <c r="G19" s="516">
        <f>G20</f>
        <v>100000</v>
      </c>
      <c r="H19" s="516"/>
      <c r="I19" s="516">
        <f>I20</f>
        <v>100000</v>
      </c>
      <c r="J19" s="11">
        <f t="shared" si="0"/>
        <v>100</v>
      </c>
    </row>
    <row r="20" spans="1:10" s="190" customFormat="1" ht="15" customHeight="1">
      <c r="A20" s="518"/>
      <c r="B20" s="518">
        <v>60016</v>
      </c>
      <c r="C20" s="519"/>
      <c r="D20" s="575" t="s">
        <v>105</v>
      </c>
      <c r="E20" s="433"/>
      <c r="F20" s="433">
        <f>SUM(F21:F21)</f>
        <v>100000</v>
      </c>
      <c r="G20" s="433">
        <f>SUM(G21:G21)</f>
        <v>100000</v>
      </c>
      <c r="H20" s="433"/>
      <c r="I20" s="433">
        <f>SUM(I21:I21)</f>
        <v>100000</v>
      </c>
      <c r="J20" s="560">
        <f t="shared" si="0"/>
        <v>100</v>
      </c>
    </row>
    <row r="21" spans="1:10" ht="40.799999999999997">
      <c r="A21" s="520"/>
      <c r="B21" s="16"/>
      <c r="C21" s="30">
        <v>6300</v>
      </c>
      <c r="D21" s="576" t="s">
        <v>293</v>
      </c>
      <c r="E21" s="521"/>
      <c r="F21" s="521">
        <v>100000</v>
      </c>
      <c r="G21" s="71">
        <v>100000</v>
      </c>
      <c r="H21" s="33"/>
      <c r="I21" s="33">
        <v>100000</v>
      </c>
      <c r="J21" s="560">
        <f t="shared" si="0"/>
        <v>100</v>
      </c>
    </row>
    <row r="22" spans="1:10" s="190" customFormat="1" ht="15" customHeight="1">
      <c r="A22" s="193">
        <v>700</v>
      </c>
      <c r="B22" s="192"/>
      <c r="C22" s="192"/>
      <c r="D22" s="577" t="s">
        <v>17</v>
      </c>
      <c r="E22" s="432">
        <f>E23</f>
        <v>93456</v>
      </c>
      <c r="F22" s="432">
        <f>F23</f>
        <v>93575</v>
      </c>
      <c r="G22" s="432">
        <f>G23</f>
        <v>44504.57</v>
      </c>
      <c r="H22" s="465">
        <f>H23</f>
        <v>44504.57</v>
      </c>
      <c r="I22" s="465"/>
      <c r="J22" s="11">
        <f t="shared" si="0"/>
        <v>47.560320598450438</v>
      </c>
    </row>
    <row r="23" spans="1:10" s="190" customFormat="1" ht="15" customHeight="1">
      <c r="A23" s="434"/>
      <c r="B23" s="435">
        <v>70005</v>
      </c>
      <c r="C23" s="436"/>
      <c r="D23" s="578" t="s">
        <v>18</v>
      </c>
      <c r="E23" s="437">
        <f>SUM(E24:E28)</f>
        <v>93456</v>
      </c>
      <c r="F23" s="437">
        <f>SUM(F24:F28)</f>
        <v>93575</v>
      </c>
      <c r="G23" s="437">
        <f>SUM(G24:G28)</f>
        <v>44504.57</v>
      </c>
      <c r="H23" s="437">
        <f>SUM(H24:H28)</f>
        <v>44504.57</v>
      </c>
      <c r="I23" s="437"/>
      <c r="J23" s="560">
        <f t="shared" si="0"/>
        <v>47.560320598450438</v>
      </c>
    </row>
    <row r="24" spans="1:10" ht="20.399999999999999">
      <c r="A24" s="16"/>
      <c r="B24" s="16"/>
      <c r="C24" s="29">
        <v>550</v>
      </c>
      <c r="D24" s="579" t="s">
        <v>219</v>
      </c>
      <c r="E24" s="24">
        <v>456</v>
      </c>
      <c r="F24" s="24">
        <v>456</v>
      </c>
      <c r="G24" s="15">
        <v>455.4</v>
      </c>
      <c r="H24" s="18">
        <v>455.4</v>
      </c>
      <c r="I24" s="24"/>
      <c r="J24" s="560">
        <f t="shared" si="0"/>
        <v>99.868421052631575</v>
      </c>
    </row>
    <row r="25" spans="1:10" ht="20.399999999999999">
      <c r="A25" s="16"/>
      <c r="B25" s="16"/>
      <c r="C25" s="29">
        <v>640</v>
      </c>
      <c r="D25" s="580" t="s">
        <v>274</v>
      </c>
      <c r="E25" s="43"/>
      <c r="F25" s="43">
        <v>21</v>
      </c>
      <c r="G25" s="15">
        <v>61.2</v>
      </c>
      <c r="H25" s="33">
        <v>61.2</v>
      </c>
      <c r="I25" s="22"/>
      <c r="J25" s="560">
        <f t="shared" si="0"/>
        <v>291.42857142857144</v>
      </c>
    </row>
    <row r="26" spans="1:10" ht="61.2">
      <c r="A26" s="16"/>
      <c r="B26" s="16"/>
      <c r="C26" s="29">
        <v>750</v>
      </c>
      <c r="D26" s="572" t="s">
        <v>439</v>
      </c>
      <c r="E26" s="43">
        <v>43000</v>
      </c>
      <c r="F26" s="43">
        <v>43000</v>
      </c>
      <c r="G26" s="15">
        <v>43889.97</v>
      </c>
      <c r="H26" s="33">
        <v>43889.97</v>
      </c>
      <c r="I26" s="22"/>
      <c r="J26" s="560">
        <f t="shared" si="0"/>
        <v>102.06969767441861</v>
      </c>
    </row>
    <row r="27" spans="1:10" ht="30.6">
      <c r="A27" s="16"/>
      <c r="B27" s="16"/>
      <c r="C27" s="29">
        <v>770</v>
      </c>
      <c r="D27" s="572" t="s">
        <v>294</v>
      </c>
      <c r="E27" s="43">
        <v>50000</v>
      </c>
      <c r="F27" s="43">
        <v>50000</v>
      </c>
      <c r="G27" s="15"/>
      <c r="H27" s="33"/>
      <c r="I27" s="22"/>
      <c r="J27" s="11"/>
    </row>
    <row r="28" spans="1:10" s="190" customFormat="1">
      <c r="A28" s="192"/>
      <c r="B28" s="192"/>
      <c r="C28" s="343">
        <v>920</v>
      </c>
      <c r="D28" s="597" t="s">
        <v>390</v>
      </c>
      <c r="E28" s="908"/>
      <c r="F28" s="909">
        <v>98</v>
      </c>
      <c r="G28" s="196">
        <v>98</v>
      </c>
      <c r="H28" s="344">
        <v>98</v>
      </c>
      <c r="I28" s="191"/>
      <c r="J28" s="910">
        <f t="shared" si="0"/>
        <v>100</v>
      </c>
    </row>
    <row r="29" spans="1:10" s="190" customFormat="1" ht="15" customHeight="1">
      <c r="A29" s="193">
        <v>750</v>
      </c>
      <c r="B29" s="192"/>
      <c r="C29" s="192"/>
      <c r="D29" s="577" t="s">
        <v>20</v>
      </c>
      <c r="E29" s="432">
        <f>E30+E33+E36</f>
        <v>48755</v>
      </c>
      <c r="F29" s="432">
        <f>F30+F33+F36</f>
        <v>59250</v>
      </c>
      <c r="G29" s="432">
        <f>G30+G33+G36</f>
        <v>188373.82</v>
      </c>
      <c r="H29" s="432">
        <f>H30+H33+H36</f>
        <v>188373.82</v>
      </c>
      <c r="I29" s="432"/>
      <c r="J29" s="11">
        <f t="shared" si="0"/>
        <v>317.93049789029533</v>
      </c>
    </row>
    <row r="30" spans="1:10" s="190" customFormat="1" ht="15" customHeight="1">
      <c r="A30" s="192"/>
      <c r="B30" s="57">
        <v>75011</v>
      </c>
      <c r="C30" s="911"/>
      <c r="D30" s="571" t="s">
        <v>21</v>
      </c>
      <c r="E30" s="912">
        <f>SUM(E31:E31)</f>
        <v>46755</v>
      </c>
      <c r="F30" s="912">
        <f>SUM(F31:F32)</f>
        <v>56250</v>
      </c>
      <c r="G30" s="912">
        <f>SUM(G31:G32)</f>
        <v>56249.55</v>
      </c>
      <c r="H30" s="912">
        <f>SUM(H31:H32)</f>
        <v>56249.55</v>
      </c>
      <c r="I30" s="912"/>
      <c r="J30" s="910">
        <f t="shared" si="0"/>
        <v>99.999200000000016</v>
      </c>
    </row>
    <row r="31" spans="1:10" ht="61.2">
      <c r="A31" s="16"/>
      <c r="B31" s="16"/>
      <c r="C31" s="21">
        <v>2010</v>
      </c>
      <c r="D31" s="347" t="s">
        <v>414</v>
      </c>
      <c r="E31" s="44">
        <v>46755</v>
      </c>
      <c r="F31" s="44">
        <v>56248</v>
      </c>
      <c r="G31" s="15">
        <v>56248</v>
      </c>
      <c r="H31" s="45">
        <v>56248</v>
      </c>
      <c r="I31" s="44"/>
      <c r="J31" s="560">
        <f t="shared" si="0"/>
        <v>100</v>
      </c>
    </row>
    <row r="32" spans="1:10" ht="30.6">
      <c r="A32" s="16"/>
      <c r="B32" s="16"/>
      <c r="C32" s="30">
        <v>2360</v>
      </c>
      <c r="D32" s="581" t="s">
        <v>22</v>
      </c>
      <c r="E32" s="22"/>
      <c r="F32" s="46">
        <v>2</v>
      </c>
      <c r="G32" s="15">
        <v>1.55</v>
      </c>
      <c r="H32" s="47">
        <v>1.55</v>
      </c>
      <c r="I32" s="46"/>
      <c r="J32" s="560">
        <f t="shared" si="0"/>
        <v>77.5</v>
      </c>
    </row>
    <row r="33" spans="1:10" ht="20.399999999999999">
      <c r="A33" s="16"/>
      <c r="B33" s="34">
        <v>75023</v>
      </c>
      <c r="C33" s="26"/>
      <c r="D33" s="582" t="s">
        <v>23</v>
      </c>
      <c r="E33" s="557">
        <f>E34+E35</f>
        <v>2000</v>
      </c>
      <c r="F33" s="49">
        <f>SUM(F34:F35)</f>
        <v>3000</v>
      </c>
      <c r="G33" s="22">
        <f>SUM(G34:G35)</f>
        <v>3284.27</v>
      </c>
      <c r="H33" s="50">
        <v>3284.27</v>
      </c>
      <c r="I33" s="49"/>
      <c r="J33" s="560">
        <f t="shared" si="0"/>
        <v>109.47566666666665</v>
      </c>
    </row>
    <row r="34" spans="1:10" ht="20.399999999999999">
      <c r="A34" s="16"/>
      <c r="B34" s="16"/>
      <c r="C34" s="51">
        <v>830</v>
      </c>
      <c r="D34" s="933" t="s">
        <v>454</v>
      </c>
      <c r="E34" s="28">
        <v>1000</v>
      </c>
      <c r="F34" s="28">
        <v>1530</v>
      </c>
      <c r="G34" s="15">
        <v>1527.24</v>
      </c>
      <c r="H34" s="52">
        <v>1527.24</v>
      </c>
      <c r="I34" s="28"/>
      <c r="J34" s="560">
        <f t="shared" si="0"/>
        <v>99.819607843137263</v>
      </c>
    </row>
    <row r="35" spans="1:10" ht="20.399999999999999">
      <c r="A35" s="19"/>
      <c r="B35" s="19"/>
      <c r="C35" s="745">
        <v>970</v>
      </c>
      <c r="D35" s="746" t="s">
        <v>295</v>
      </c>
      <c r="E35" s="548">
        <v>1000</v>
      </c>
      <c r="F35" s="548">
        <v>1470</v>
      </c>
      <c r="G35" s="24">
        <v>1757.03</v>
      </c>
      <c r="H35" s="747">
        <v>1757.03</v>
      </c>
      <c r="I35" s="548"/>
      <c r="J35" s="952">
        <f t="shared" si="0"/>
        <v>119.52585034013606</v>
      </c>
    </row>
    <row r="36" spans="1:10" s="190" customFormat="1">
      <c r="A36" s="192"/>
      <c r="B36" s="57">
        <v>75095</v>
      </c>
      <c r="C36" s="343"/>
      <c r="D36" s="597" t="s">
        <v>16</v>
      </c>
      <c r="E36" s="191"/>
      <c r="F36" s="191"/>
      <c r="G36" s="191">
        <f>G37</f>
        <v>128840</v>
      </c>
      <c r="H36" s="191">
        <f>H37</f>
        <v>128840</v>
      </c>
      <c r="I36" s="191"/>
      <c r="J36" s="1096"/>
    </row>
    <row r="37" spans="1:10" ht="93" customHeight="1">
      <c r="A37" s="16"/>
      <c r="B37" s="16"/>
      <c r="C37" s="21">
        <v>2057</v>
      </c>
      <c r="D37" s="236" t="s">
        <v>440</v>
      </c>
      <c r="E37" s="22"/>
      <c r="F37" s="22"/>
      <c r="G37" s="22">
        <v>128840</v>
      </c>
      <c r="H37" s="33">
        <v>128840</v>
      </c>
      <c r="I37" s="22"/>
      <c r="J37" s="970"/>
    </row>
    <row r="38" spans="1:10" ht="30.6">
      <c r="A38" s="967">
        <v>751</v>
      </c>
      <c r="B38" s="53"/>
      <c r="C38" s="53"/>
      <c r="D38" s="968" t="s">
        <v>24</v>
      </c>
      <c r="E38" s="969">
        <f>E39+E41</f>
        <v>1300</v>
      </c>
      <c r="F38" s="969">
        <f>F39+F41</f>
        <v>55126</v>
      </c>
      <c r="G38" s="969">
        <f>G39+G41</f>
        <v>44985.49</v>
      </c>
      <c r="H38" s="969">
        <f>H39+H41</f>
        <v>44985.49</v>
      </c>
      <c r="I38" s="969"/>
      <c r="J38" s="11">
        <f t="shared" ref="J38:J55" si="1">G38/F38*100</f>
        <v>81.604850705656133</v>
      </c>
    </row>
    <row r="39" spans="1:10" ht="30.6">
      <c r="A39" s="16"/>
      <c r="B39" s="34">
        <v>75101</v>
      </c>
      <c r="C39" s="16"/>
      <c r="D39" s="583" t="s">
        <v>24</v>
      </c>
      <c r="E39" s="22">
        <f>E40</f>
        <v>1300</v>
      </c>
      <c r="F39" s="22">
        <f>F40</f>
        <v>1300</v>
      </c>
      <c r="G39" s="22">
        <f>G40</f>
        <v>1300</v>
      </c>
      <c r="H39" s="33">
        <f>H40</f>
        <v>1300</v>
      </c>
      <c r="I39" s="22"/>
      <c r="J39" s="560">
        <f t="shared" si="1"/>
        <v>100</v>
      </c>
    </row>
    <row r="40" spans="1:10" ht="50.4" customHeight="1">
      <c r="A40" s="16"/>
      <c r="B40" s="16"/>
      <c r="C40" s="21">
        <v>2010</v>
      </c>
      <c r="D40" s="580" t="s">
        <v>415</v>
      </c>
      <c r="E40" s="22">
        <v>1300</v>
      </c>
      <c r="F40" s="22">
        <v>1300</v>
      </c>
      <c r="G40" s="22">
        <v>1300</v>
      </c>
      <c r="H40" s="33">
        <v>1300</v>
      </c>
      <c r="I40" s="22"/>
      <c r="J40" s="560">
        <f t="shared" si="1"/>
        <v>100</v>
      </c>
    </row>
    <row r="41" spans="1:10" ht="42.6" customHeight="1">
      <c r="A41" s="16"/>
      <c r="B41" s="34">
        <v>75109</v>
      </c>
      <c r="C41" s="547"/>
      <c r="D41" s="347" t="s">
        <v>416</v>
      </c>
      <c r="E41" s="22">
        <f>SUM(E42:E47)</f>
        <v>0</v>
      </c>
      <c r="F41" s="22">
        <f>SUM(F42)</f>
        <v>53826</v>
      </c>
      <c r="G41" s="22">
        <f>SUM(G42)</f>
        <v>43685.49</v>
      </c>
      <c r="H41" s="22">
        <f>SUM(H42)</f>
        <v>43685.49</v>
      </c>
      <c r="I41" s="22"/>
      <c r="J41" s="560">
        <f t="shared" si="1"/>
        <v>81.160572957306869</v>
      </c>
    </row>
    <row r="42" spans="1:10" ht="63" customHeight="1">
      <c r="A42" s="16"/>
      <c r="B42" s="16"/>
      <c r="C42" s="547">
        <v>2010</v>
      </c>
      <c r="D42" s="573" t="s">
        <v>417</v>
      </c>
      <c r="E42" s="22"/>
      <c r="F42" s="22">
        <v>53826</v>
      </c>
      <c r="G42" s="22">
        <v>43685.49</v>
      </c>
      <c r="H42" s="33">
        <v>43685.49</v>
      </c>
      <c r="I42" s="22"/>
      <c r="J42" s="560">
        <f t="shared" si="1"/>
        <v>81.160572957306869</v>
      </c>
    </row>
    <row r="43" spans="1:10" ht="20.399999999999999" customHeight="1">
      <c r="A43" s="37">
        <v>754</v>
      </c>
      <c r="B43" s="34"/>
      <c r="C43" s="547"/>
      <c r="D43" s="760" t="s">
        <v>75</v>
      </c>
      <c r="E43" s="22"/>
      <c r="F43" s="761">
        <f>F44</f>
        <v>40042</v>
      </c>
      <c r="G43" s="761">
        <f>G44</f>
        <v>40042</v>
      </c>
      <c r="H43" s="761">
        <f>H44</f>
        <v>35042</v>
      </c>
      <c r="I43" s="761">
        <f>I44</f>
        <v>5000</v>
      </c>
      <c r="J43" s="11">
        <f t="shared" si="1"/>
        <v>100</v>
      </c>
    </row>
    <row r="44" spans="1:10" s="190" customFormat="1" ht="15" customHeight="1">
      <c r="A44" s="193"/>
      <c r="B44" s="57">
        <v>75412</v>
      </c>
      <c r="C44" s="764"/>
      <c r="D44" s="347" t="s">
        <v>144</v>
      </c>
      <c r="E44" s="191"/>
      <c r="F44" s="191">
        <f>F45+F46+F47</f>
        <v>40042</v>
      </c>
      <c r="G44" s="191">
        <f>G45+G46+G47</f>
        <v>40042</v>
      </c>
      <c r="H44" s="191">
        <f>H45+H46+H47</f>
        <v>35042</v>
      </c>
      <c r="I44" s="191">
        <f>I45+I46+I47</f>
        <v>5000</v>
      </c>
      <c r="J44" s="910">
        <f t="shared" si="1"/>
        <v>100</v>
      </c>
    </row>
    <row r="45" spans="1:10" ht="51">
      <c r="A45" s="37"/>
      <c r="B45" s="34"/>
      <c r="C45" s="547">
        <v>2710</v>
      </c>
      <c r="D45" s="347" t="s">
        <v>430</v>
      </c>
      <c r="E45" s="22"/>
      <c r="F45" s="22">
        <v>23742</v>
      </c>
      <c r="G45" s="22">
        <f>H45</f>
        <v>23742</v>
      </c>
      <c r="H45" s="33">
        <v>23742</v>
      </c>
      <c r="I45" s="22"/>
      <c r="J45" s="560">
        <f t="shared" ref="J45" si="2">G45/F45*100</f>
        <v>100</v>
      </c>
    </row>
    <row r="46" spans="1:10" ht="51">
      <c r="A46" s="37"/>
      <c r="B46" s="34"/>
      <c r="C46" s="547">
        <v>2710</v>
      </c>
      <c r="D46" s="347" t="s">
        <v>441</v>
      </c>
      <c r="E46" s="22"/>
      <c r="F46" s="22">
        <v>11300</v>
      </c>
      <c r="G46" s="22">
        <f>H46</f>
        <v>11300</v>
      </c>
      <c r="H46" s="33">
        <v>11300</v>
      </c>
      <c r="I46" s="22"/>
      <c r="J46" s="560">
        <f t="shared" si="1"/>
        <v>100</v>
      </c>
    </row>
    <row r="47" spans="1:10" ht="52.2" customHeight="1">
      <c r="A47" s="16"/>
      <c r="B47" s="34"/>
      <c r="C47" s="547">
        <v>6300</v>
      </c>
      <c r="D47" s="347" t="s">
        <v>441</v>
      </c>
      <c r="E47" s="22"/>
      <c r="F47" s="22">
        <v>5000</v>
      </c>
      <c r="G47" s="22">
        <v>5000</v>
      </c>
      <c r="H47" s="33"/>
      <c r="I47" s="22">
        <v>5000</v>
      </c>
      <c r="J47" s="560">
        <f t="shared" si="1"/>
        <v>100</v>
      </c>
    </row>
    <row r="48" spans="1:10" ht="42" customHeight="1">
      <c r="A48" s="37">
        <v>756</v>
      </c>
      <c r="B48" s="16"/>
      <c r="C48" s="453"/>
      <c r="D48" s="584" t="s">
        <v>26</v>
      </c>
      <c r="E48" s="38">
        <f>E49+E51+E59+E68+E73</f>
        <v>6893161</v>
      </c>
      <c r="F48" s="38">
        <f>F49+F51+F59+F68+F73</f>
        <v>7150866.6600000001</v>
      </c>
      <c r="G48" s="38">
        <f>G49+G51+G59+G68+G73</f>
        <v>7490659.6699999999</v>
      </c>
      <c r="H48" s="38">
        <f>H49+H51+H59+H68+H73</f>
        <v>7490659.6699999999</v>
      </c>
      <c r="I48" s="38"/>
      <c r="J48" s="11">
        <f t="shared" si="1"/>
        <v>104.75177382205585</v>
      </c>
    </row>
    <row r="49" spans="1:10" ht="20.399999999999999">
      <c r="A49" s="16"/>
      <c r="B49" s="34">
        <v>75601</v>
      </c>
      <c r="C49" s="59"/>
      <c r="D49" s="585" t="s">
        <v>27</v>
      </c>
      <c r="E49" s="60">
        <f>E50</f>
        <v>10000</v>
      </c>
      <c r="F49" s="60">
        <f>F50</f>
        <v>10000</v>
      </c>
      <c r="G49" s="60">
        <f>G50</f>
        <v>5950.11</v>
      </c>
      <c r="H49" s="60">
        <f>H50</f>
        <v>5950.11</v>
      </c>
      <c r="I49" s="40"/>
      <c r="J49" s="560">
        <f t="shared" si="1"/>
        <v>59.501099999999994</v>
      </c>
    </row>
    <row r="50" spans="1:10" ht="41.4" customHeight="1">
      <c r="A50" s="19"/>
      <c r="B50" s="19"/>
      <c r="C50" s="23">
        <v>350</v>
      </c>
      <c r="D50" s="586" t="s">
        <v>241</v>
      </c>
      <c r="E50" s="24">
        <v>10000</v>
      </c>
      <c r="F50" s="24">
        <v>10000</v>
      </c>
      <c r="G50" s="24">
        <v>5950.11</v>
      </c>
      <c r="H50" s="510">
        <v>5950.11</v>
      </c>
      <c r="I50" s="24"/>
      <c r="J50" s="560">
        <f t="shared" si="1"/>
        <v>59.501099999999994</v>
      </c>
    </row>
    <row r="51" spans="1:10" ht="51">
      <c r="A51" s="16"/>
      <c r="B51" s="34">
        <v>75615</v>
      </c>
      <c r="C51" s="16"/>
      <c r="D51" s="583" t="s">
        <v>28</v>
      </c>
      <c r="E51" s="22">
        <f>SUM(E52:E58)</f>
        <v>1170650</v>
      </c>
      <c r="F51" s="22">
        <f>SUM(F52:F58)</f>
        <v>1299300</v>
      </c>
      <c r="G51" s="22">
        <f>SUM(G52:G58)</f>
        <v>1307063.1700000002</v>
      </c>
      <c r="H51" s="22">
        <f>SUM(H52:H58)</f>
        <v>1307063.1700000002</v>
      </c>
      <c r="I51" s="22"/>
      <c r="J51" s="560">
        <f t="shared" si="1"/>
        <v>100.59748864773341</v>
      </c>
    </row>
    <row r="52" spans="1:10" ht="15" customHeight="1">
      <c r="A52" s="16"/>
      <c r="B52" s="16"/>
      <c r="C52" s="29">
        <v>310</v>
      </c>
      <c r="D52" s="358" t="s">
        <v>220</v>
      </c>
      <c r="E52" s="545">
        <v>1130000</v>
      </c>
      <c r="F52" s="22">
        <v>1255000</v>
      </c>
      <c r="G52" s="22">
        <v>1264686.26</v>
      </c>
      <c r="H52" s="33">
        <v>1264686.26</v>
      </c>
      <c r="I52" s="22"/>
      <c r="J52" s="560">
        <f t="shared" si="1"/>
        <v>100.77181354581673</v>
      </c>
    </row>
    <row r="53" spans="1:10" ht="15" customHeight="1">
      <c r="A53" s="16"/>
      <c r="B53" s="16"/>
      <c r="C53" s="29">
        <v>320</v>
      </c>
      <c r="D53" s="358" t="s">
        <v>221</v>
      </c>
      <c r="E53" s="545">
        <v>2600</v>
      </c>
      <c r="F53" s="22">
        <v>4050</v>
      </c>
      <c r="G53" s="22">
        <v>3907.26</v>
      </c>
      <c r="H53" s="33">
        <v>3907.26</v>
      </c>
      <c r="I53" s="22"/>
      <c r="J53" s="560">
        <f t="shared" si="1"/>
        <v>96.475555555555559</v>
      </c>
    </row>
    <row r="54" spans="1:10" ht="15" customHeight="1">
      <c r="A54" s="39"/>
      <c r="B54" s="39"/>
      <c r="C54" s="17">
        <v>330</v>
      </c>
      <c r="D54" s="507" t="s">
        <v>222</v>
      </c>
      <c r="E54" s="389">
        <v>20000</v>
      </c>
      <c r="F54" s="40">
        <v>22200</v>
      </c>
      <c r="G54" s="40">
        <v>20095.099999999999</v>
      </c>
      <c r="H54" s="60">
        <v>20095.099999999999</v>
      </c>
      <c r="I54" s="40"/>
      <c r="J54" s="560">
        <f t="shared" si="1"/>
        <v>90.518468468468456</v>
      </c>
    </row>
    <row r="55" spans="1:10" ht="20.399999999999999">
      <c r="A55" s="16"/>
      <c r="B55" s="16"/>
      <c r="C55" s="64">
        <v>340</v>
      </c>
      <c r="D55" s="358" t="s">
        <v>223</v>
      </c>
      <c r="E55" s="743">
        <v>15000</v>
      </c>
      <c r="F55" s="15">
        <v>15000</v>
      </c>
      <c r="G55" s="15">
        <v>17301</v>
      </c>
      <c r="H55" s="18">
        <v>17301</v>
      </c>
      <c r="I55" s="15"/>
      <c r="J55" s="560">
        <f t="shared" si="1"/>
        <v>115.34</v>
      </c>
    </row>
    <row r="56" spans="1:10" ht="20.399999999999999">
      <c r="A56" s="19"/>
      <c r="B56" s="19"/>
      <c r="C56" s="23">
        <v>500</v>
      </c>
      <c r="D56" s="579" t="s">
        <v>225</v>
      </c>
      <c r="E56" s="392"/>
      <c r="F56" s="24"/>
      <c r="G56" s="15">
        <v>23</v>
      </c>
      <c r="H56" s="18">
        <v>23</v>
      </c>
      <c r="I56" s="24"/>
      <c r="J56" s="11"/>
    </row>
    <row r="57" spans="1:10" ht="20.399999999999999">
      <c r="A57" s="19"/>
      <c r="B57" s="19"/>
      <c r="C57" s="23">
        <v>640</v>
      </c>
      <c r="D57" s="615" t="s">
        <v>274</v>
      </c>
      <c r="E57" s="392">
        <v>50</v>
      </c>
      <c r="F57" s="24">
        <v>50</v>
      </c>
      <c r="G57" s="24">
        <v>61.2</v>
      </c>
      <c r="H57" s="510">
        <v>61.2</v>
      </c>
      <c r="I57" s="24"/>
      <c r="J57" s="952">
        <f t="shared" ref="J57:J82" si="3">G57/F57*100</f>
        <v>122.39999999999999</v>
      </c>
    </row>
    <row r="58" spans="1:10" ht="20.399999999999999">
      <c r="A58" s="16"/>
      <c r="B58" s="16"/>
      <c r="C58" s="29">
        <v>910</v>
      </c>
      <c r="D58" s="591" t="s">
        <v>283</v>
      </c>
      <c r="E58" s="545">
        <v>3000</v>
      </c>
      <c r="F58" s="22">
        <v>3000</v>
      </c>
      <c r="G58" s="22">
        <v>989.35</v>
      </c>
      <c r="H58" s="33">
        <v>989.35</v>
      </c>
      <c r="I58" s="22"/>
      <c r="J58" s="953">
        <f t="shared" si="3"/>
        <v>32.978333333333332</v>
      </c>
    </row>
    <row r="59" spans="1:10" ht="51">
      <c r="A59" s="39"/>
      <c r="B59" s="69">
        <v>75616</v>
      </c>
      <c r="C59" s="959"/>
      <c r="D59" s="960" t="s">
        <v>30</v>
      </c>
      <c r="E59" s="48">
        <f>SUM(E60:E67)</f>
        <v>1347000</v>
      </c>
      <c r="F59" s="48">
        <f>SUM(F60:F67)</f>
        <v>1456055.66</v>
      </c>
      <c r="G59" s="48">
        <f>SUM(G60:G67)</f>
        <v>1502303.0799999998</v>
      </c>
      <c r="H59" s="48">
        <f>SUM(H60:H67)</f>
        <v>1502303.0799999998</v>
      </c>
      <c r="I59" s="56"/>
      <c r="J59" s="560">
        <f t="shared" si="3"/>
        <v>103.17621237089247</v>
      </c>
    </row>
    <row r="60" spans="1:10" ht="15" customHeight="1">
      <c r="A60" s="16"/>
      <c r="B60" s="16"/>
      <c r="C60" s="51">
        <v>310</v>
      </c>
      <c r="D60" s="358" t="s">
        <v>220</v>
      </c>
      <c r="E60" s="28">
        <v>520000</v>
      </c>
      <c r="F60" s="28">
        <v>520000</v>
      </c>
      <c r="G60" s="15">
        <v>523944.72</v>
      </c>
      <c r="H60" s="63">
        <v>523944.72</v>
      </c>
      <c r="I60" s="22"/>
      <c r="J60" s="560">
        <f t="shared" si="3"/>
        <v>100.75859999999999</v>
      </c>
    </row>
    <row r="61" spans="1:10" ht="15" customHeight="1">
      <c r="A61" s="16"/>
      <c r="B61" s="16"/>
      <c r="C61" s="51">
        <v>320</v>
      </c>
      <c r="D61" s="358" t="s">
        <v>221</v>
      </c>
      <c r="E61" s="28">
        <v>480000</v>
      </c>
      <c r="F61" s="28">
        <v>537000</v>
      </c>
      <c r="G61" s="15">
        <v>549922.6</v>
      </c>
      <c r="H61" s="63">
        <v>549922.6</v>
      </c>
      <c r="I61" s="22"/>
      <c r="J61" s="560">
        <f t="shared" si="3"/>
        <v>102.40644320297952</v>
      </c>
    </row>
    <row r="62" spans="1:10" ht="15" customHeight="1">
      <c r="A62" s="39"/>
      <c r="B62" s="39"/>
      <c r="C62" s="17">
        <v>330</v>
      </c>
      <c r="D62" s="358" t="s">
        <v>222</v>
      </c>
      <c r="E62" s="40">
        <v>38000</v>
      </c>
      <c r="F62" s="40">
        <v>41000</v>
      </c>
      <c r="G62" s="15">
        <v>43590.96</v>
      </c>
      <c r="H62" s="63">
        <v>43590.96</v>
      </c>
      <c r="I62" s="22"/>
      <c r="J62" s="560">
        <f t="shared" si="3"/>
        <v>106.31941463414634</v>
      </c>
    </row>
    <row r="63" spans="1:10" ht="20.399999999999999">
      <c r="A63" s="16"/>
      <c r="B63" s="16"/>
      <c r="C63" s="61">
        <v>340</v>
      </c>
      <c r="D63" s="358" t="s">
        <v>223</v>
      </c>
      <c r="E63" s="62">
        <v>140000</v>
      </c>
      <c r="F63" s="62">
        <v>158000</v>
      </c>
      <c r="G63" s="15">
        <v>159028.16</v>
      </c>
      <c r="H63" s="65">
        <v>159028.16</v>
      </c>
      <c r="I63" s="48"/>
      <c r="J63" s="560">
        <f t="shared" si="3"/>
        <v>100.6507341772152</v>
      </c>
    </row>
    <row r="64" spans="1:10" ht="15" customHeight="1">
      <c r="A64" s="39"/>
      <c r="B64" s="39"/>
      <c r="C64" s="1048">
        <v>360</v>
      </c>
      <c r="D64" s="607" t="s">
        <v>224</v>
      </c>
      <c r="E64" s="40">
        <v>40000</v>
      </c>
      <c r="F64" s="40">
        <v>20000</v>
      </c>
      <c r="G64" s="15">
        <v>34519</v>
      </c>
      <c r="H64" s="60">
        <v>34519</v>
      </c>
      <c r="I64" s="40"/>
      <c r="J64" s="560">
        <f t="shared" si="3"/>
        <v>172.595</v>
      </c>
    </row>
    <row r="65" spans="1:10" ht="20.399999999999999">
      <c r="A65" s="19"/>
      <c r="B65" s="19"/>
      <c r="C65" s="23">
        <v>500</v>
      </c>
      <c r="D65" s="579" t="s">
        <v>225</v>
      </c>
      <c r="E65" s="24">
        <v>120000</v>
      </c>
      <c r="F65" s="24">
        <v>169055.66</v>
      </c>
      <c r="G65" s="15">
        <v>181139.27</v>
      </c>
      <c r="H65" s="66">
        <v>181139.27</v>
      </c>
      <c r="I65" s="67"/>
      <c r="J65" s="560">
        <f t="shared" si="3"/>
        <v>107.14771099648482</v>
      </c>
    </row>
    <row r="66" spans="1:10" ht="20.399999999999999">
      <c r="A66" s="19"/>
      <c r="B66" s="19"/>
      <c r="C66" s="23">
        <v>640</v>
      </c>
      <c r="D66" s="236" t="s">
        <v>274</v>
      </c>
      <c r="E66" s="24">
        <v>4000</v>
      </c>
      <c r="F66" s="24">
        <v>4000</v>
      </c>
      <c r="G66" s="15">
        <v>1376.51</v>
      </c>
      <c r="H66" s="18">
        <v>1376.51</v>
      </c>
      <c r="I66" s="24"/>
      <c r="J66" s="560">
        <f t="shared" si="3"/>
        <v>34.412749999999996</v>
      </c>
    </row>
    <row r="67" spans="1:10" ht="20.399999999999999">
      <c r="A67" s="19"/>
      <c r="B67" s="19"/>
      <c r="C67" s="80">
        <v>910</v>
      </c>
      <c r="D67" s="588" t="s">
        <v>267</v>
      </c>
      <c r="E67" s="44">
        <v>5000</v>
      </c>
      <c r="F67" s="44">
        <v>7000</v>
      </c>
      <c r="G67" s="15">
        <v>8781.86</v>
      </c>
      <c r="H67" s="45">
        <v>8781.86</v>
      </c>
      <c r="I67" s="266"/>
      <c r="J67" s="560">
        <f t="shared" si="3"/>
        <v>125.45514285714287</v>
      </c>
    </row>
    <row r="68" spans="1:10" ht="30.6">
      <c r="A68" s="16"/>
      <c r="B68" s="34">
        <v>75618</v>
      </c>
      <c r="C68" s="16"/>
      <c r="D68" s="583" t="s">
        <v>32</v>
      </c>
      <c r="E68" s="33">
        <f>SUM(E69:E72)</f>
        <v>127000</v>
      </c>
      <c r="F68" s="33">
        <f>SUM(F69:F72)</f>
        <v>147000</v>
      </c>
      <c r="G68" s="33">
        <f>SUM(G69:G72)</f>
        <v>159113.82</v>
      </c>
      <c r="H68" s="33">
        <f>SUM(H69:H72)</f>
        <v>159113.82</v>
      </c>
      <c r="I68" s="22"/>
      <c r="J68" s="560">
        <f t="shared" si="3"/>
        <v>108.24069387755102</v>
      </c>
    </row>
    <row r="69" spans="1:10" s="190" customFormat="1" ht="15" customHeight="1">
      <c r="A69" s="192"/>
      <c r="B69" s="192"/>
      <c r="C69" s="343">
        <v>410</v>
      </c>
      <c r="D69" s="836" t="s">
        <v>33</v>
      </c>
      <c r="E69" s="191">
        <v>20000</v>
      </c>
      <c r="F69" s="442">
        <v>20000</v>
      </c>
      <c r="G69" s="15">
        <v>19684</v>
      </c>
      <c r="H69" s="344">
        <v>19684</v>
      </c>
      <c r="I69" s="191"/>
      <c r="J69" s="560">
        <f t="shared" si="3"/>
        <v>98.42</v>
      </c>
    </row>
    <row r="70" spans="1:10" ht="20.399999999999999">
      <c r="A70" s="39"/>
      <c r="B70" s="39"/>
      <c r="C70" s="17">
        <v>480</v>
      </c>
      <c r="D70" s="587" t="s">
        <v>226</v>
      </c>
      <c r="E70" s="385">
        <v>100000</v>
      </c>
      <c r="F70" s="386">
        <v>120000</v>
      </c>
      <c r="G70" s="15">
        <v>135926</v>
      </c>
      <c r="H70" s="70">
        <v>135926</v>
      </c>
      <c r="I70" s="385"/>
      <c r="J70" s="560">
        <f t="shared" si="3"/>
        <v>113.27166666666666</v>
      </c>
    </row>
    <row r="71" spans="1:10" ht="20.399999999999999">
      <c r="A71" s="16"/>
      <c r="B71" s="16"/>
      <c r="C71" s="64">
        <v>490</v>
      </c>
      <c r="D71" s="579" t="s">
        <v>227</v>
      </c>
      <c r="E71" s="15">
        <v>2000</v>
      </c>
      <c r="F71" s="15">
        <v>2000</v>
      </c>
      <c r="G71" s="15">
        <v>1503.82</v>
      </c>
      <c r="H71" s="18">
        <v>1503.82</v>
      </c>
      <c r="I71" s="15"/>
      <c r="J71" s="560">
        <f t="shared" si="3"/>
        <v>75.191000000000003</v>
      </c>
    </row>
    <row r="72" spans="1:10" ht="31.8" customHeight="1">
      <c r="A72" s="16"/>
      <c r="B72" s="16"/>
      <c r="C72" s="64">
        <v>690</v>
      </c>
      <c r="D72" s="579" t="s">
        <v>247</v>
      </c>
      <c r="E72" s="15">
        <v>5000</v>
      </c>
      <c r="F72" s="15">
        <v>5000</v>
      </c>
      <c r="G72" s="15">
        <v>2000</v>
      </c>
      <c r="H72" s="18">
        <v>2000</v>
      </c>
      <c r="I72" s="15"/>
      <c r="J72" s="560">
        <f t="shared" si="3"/>
        <v>40</v>
      </c>
    </row>
    <row r="73" spans="1:10" ht="20.399999999999999" customHeight="1">
      <c r="A73" s="16"/>
      <c r="B73" s="34">
        <v>75621</v>
      </c>
      <c r="C73" s="59"/>
      <c r="D73" s="589" t="s">
        <v>35</v>
      </c>
      <c r="E73" s="15">
        <f>SUM(E74:E75)</f>
        <v>4238511</v>
      </c>
      <c r="F73" s="15">
        <f>SUM(F74:F75)</f>
        <v>4238511</v>
      </c>
      <c r="G73" s="15">
        <f>SUM(G74:G75)</f>
        <v>4516229.49</v>
      </c>
      <c r="H73" s="18">
        <f>G73</f>
        <v>4516229.49</v>
      </c>
      <c r="I73" s="15"/>
      <c r="J73" s="560">
        <f t="shared" si="3"/>
        <v>106.55226540641279</v>
      </c>
    </row>
    <row r="74" spans="1:10" ht="20.399999999999999" customHeight="1">
      <c r="A74" s="19"/>
      <c r="B74" s="19"/>
      <c r="C74" s="23">
        <v>10</v>
      </c>
      <c r="D74" s="590" t="s">
        <v>27</v>
      </c>
      <c r="E74" s="24">
        <v>4186901</v>
      </c>
      <c r="F74" s="24">
        <v>4186901</v>
      </c>
      <c r="G74" s="24">
        <v>4452972</v>
      </c>
      <c r="H74" s="510">
        <v>4452972</v>
      </c>
      <c r="I74" s="24"/>
      <c r="J74" s="560">
        <f t="shared" si="3"/>
        <v>106.35484335550328</v>
      </c>
    </row>
    <row r="75" spans="1:10" ht="20.399999999999999" customHeight="1">
      <c r="A75" s="16"/>
      <c r="B75" s="16"/>
      <c r="C75" s="29">
        <v>20</v>
      </c>
      <c r="D75" s="591" t="s">
        <v>238</v>
      </c>
      <c r="E75" s="22">
        <v>51610</v>
      </c>
      <c r="F75" s="22">
        <v>51610</v>
      </c>
      <c r="G75" s="22">
        <v>63257.49</v>
      </c>
      <c r="H75" s="33">
        <f>G75</f>
        <v>63257.49</v>
      </c>
      <c r="I75" s="68"/>
      <c r="J75" s="560">
        <f t="shared" si="3"/>
        <v>122.56828134082542</v>
      </c>
    </row>
    <row r="76" spans="1:10" s="190" customFormat="1">
      <c r="A76" s="193">
        <v>758</v>
      </c>
      <c r="B76" s="192"/>
      <c r="C76" s="192"/>
      <c r="D76" s="577" t="s">
        <v>36</v>
      </c>
      <c r="E76" s="432">
        <f>E77+E79+E81</f>
        <v>8200370</v>
      </c>
      <c r="F76" s="432">
        <f>F77+F79+F81</f>
        <v>8017052.5</v>
      </c>
      <c r="G76" s="432">
        <f>G77+G79+G81</f>
        <v>8020107.6299999999</v>
      </c>
      <c r="H76" s="432">
        <f>H77+H79+H81</f>
        <v>8020107.6299999999</v>
      </c>
      <c r="I76" s="432"/>
      <c r="J76" s="11">
        <f t="shared" si="3"/>
        <v>100.03810789563869</v>
      </c>
    </row>
    <row r="77" spans="1:10" ht="20.399999999999999" customHeight="1">
      <c r="A77" s="53"/>
      <c r="B77" s="54">
        <v>75801</v>
      </c>
      <c r="C77" s="55"/>
      <c r="D77" s="592" t="s">
        <v>37</v>
      </c>
      <c r="E77" s="72">
        <f>E78</f>
        <v>5326333</v>
      </c>
      <c r="F77" s="72">
        <f>F78</f>
        <v>4833782</v>
      </c>
      <c r="G77" s="32">
        <f>G78</f>
        <v>4833782</v>
      </c>
      <c r="H77" s="534">
        <f>G77</f>
        <v>4833782</v>
      </c>
      <c r="I77" s="31"/>
      <c r="J77" s="560">
        <f t="shared" si="3"/>
        <v>100</v>
      </c>
    </row>
    <row r="78" spans="1:10" s="190" customFormat="1" ht="15" customHeight="1">
      <c r="A78" s="192"/>
      <c r="B78" s="192"/>
      <c r="C78" s="535">
        <v>2920</v>
      </c>
      <c r="D78" s="593" t="s">
        <v>38</v>
      </c>
      <c r="E78" s="191">
        <v>5326333</v>
      </c>
      <c r="F78" s="191">
        <v>4833782</v>
      </c>
      <c r="G78" s="22">
        <v>4833782</v>
      </c>
      <c r="H78" s="344">
        <v>4833782</v>
      </c>
      <c r="I78" s="191"/>
      <c r="J78" s="560">
        <f t="shared" si="3"/>
        <v>100</v>
      </c>
    </row>
    <row r="79" spans="1:10" ht="20.399999999999999" customHeight="1">
      <c r="A79" s="16"/>
      <c r="B79" s="34">
        <v>75807</v>
      </c>
      <c r="C79" s="16"/>
      <c r="D79" s="594" t="s">
        <v>39</v>
      </c>
      <c r="E79" s="22">
        <f>E80</f>
        <v>2829134</v>
      </c>
      <c r="F79" s="22">
        <f>F80</f>
        <v>2829134</v>
      </c>
      <c r="G79" s="22">
        <f>G80</f>
        <v>2829134</v>
      </c>
      <c r="H79" s="33">
        <f>G79</f>
        <v>2829134</v>
      </c>
      <c r="I79" s="22"/>
      <c r="J79" s="560">
        <f t="shared" si="3"/>
        <v>100</v>
      </c>
    </row>
    <row r="80" spans="1:10" s="190" customFormat="1" ht="15" customHeight="1">
      <c r="A80" s="511"/>
      <c r="B80" s="511"/>
      <c r="C80" s="623">
        <v>2920</v>
      </c>
      <c r="D80" s="624" t="s">
        <v>38</v>
      </c>
      <c r="E80" s="625">
        <v>2829134</v>
      </c>
      <c r="F80" s="625">
        <v>2829134</v>
      </c>
      <c r="G80" s="512">
        <v>2829134</v>
      </c>
      <c r="H80" s="626">
        <v>2829134</v>
      </c>
      <c r="I80" s="512"/>
      <c r="J80" s="560">
        <f t="shared" si="3"/>
        <v>100</v>
      </c>
    </row>
    <row r="81" spans="1:10" s="190" customFormat="1" ht="15" customHeight="1">
      <c r="A81" s="192"/>
      <c r="B81" s="57">
        <v>75814</v>
      </c>
      <c r="C81" s="192"/>
      <c r="D81" s="593" t="s">
        <v>40</v>
      </c>
      <c r="E81" s="191">
        <f>SUM(E82:E88)</f>
        <v>44903</v>
      </c>
      <c r="F81" s="191">
        <f>SUM(F82:F88)</f>
        <v>354136.5</v>
      </c>
      <c r="G81" s="191">
        <f>SUM(G82:G88)</f>
        <v>357191.63</v>
      </c>
      <c r="H81" s="191">
        <f>SUM(H82:H88)</f>
        <v>357191.63</v>
      </c>
      <c r="I81" s="191"/>
      <c r="J81" s="560">
        <f t="shared" si="3"/>
        <v>100.8626984227833</v>
      </c>
    </row>
    <row r="82" spans="1:10" ht="21" customHeight="1">
      <c r="A82" s="16"/>
      <c r="B82" s="16"/>
      <c r="C82" s="29">
        <v>920</v>
      </c>
      <c r="D82" s="236" t="s">
        <v>251</v>
      </c>
      <c r="E82" s="22">
        <v>44903</v>
      </c>
      <c r="F82" s="22">
        <v>59688.77</v>
      </c>
      <c r="G82" s="22">
        <v>62744.92</v>
      </c>
      <c r="H82" s="33">
        <v>62744.92</v>
      </c>
      <c r="I82" s="22"/>
      <c r="J82" s="560">
        <f t="shared" si="3"/>
        <v>105.12014236513838</v>
      </c>
    </row>
    <row r="83" spans="1:10" ht="40.799999999999997">
      <c r="A83" s="16"/>
      <c r="B83" s="16"/>
      <c r="C83" s="29">
        <v>940</v>
      </c>
      <c r="D83" s="644" t="s">
        <v>252</v>
      </c>
      <c r="E83" s="22"/>
      <c r="F83" s="22">
        <v>1985.71</v>
      </c>
      <c r="G83" s="629">
        <v>1985.69</v>
      </c>
      <c r="H83" s="33">
        <v>1985.69</v>
      </c>
      <c r="I83" s="22"/>
      <c r="J83" s="924">
        <f t="shared" ref="J83:J86" si="4">$G83/$F83*100</f>
        <v>99.998992803581586</v>
      </c>
    </row>
    <row r="84" spans="1:10" s="921" customFormat="1" ht="20.399999999999999">
      <c r="A84" s="920"/>
      <c r="B84" s="920"/>
      <c r="C84" s="544">
        <v>940</v>
      </c>
      <c r="D84" s="1049" t="s">
        <v>442</v>
      </c>
      <c r="E84" s="545"/>
      <c r="F84" s="545">
        <v>1284.0999999999999</v>
      </c>
      <c r="G84" s="917">
        <v>1283.0999999999999</v>
      </c>
      <c r="H84" s="917">
        <v>1283.0999999999999</v>
      </c>
      <c r="I84" s="545"/>
      <c r="J84" s="924">
        <f t="shared" si="4"/>
        <v>99.922124445136674</v>
      </c>
    </row>
    <row r="85" spans="1:10" s="918" customFormat="1" ht="20.399999999999999">
      <c r="A85" s="543"/>
      <c r="B85" s="543"/>
      <c r="C85" s="544">
        <v>940</v>
      </c>
      <c r="D85" s="919" t="s">
        <v>428</v>
      </c>
      <c r="E85" s="545"/>
      <c r="F85" s="545">
        <v>230356</v>
      </c>
      <c r="G85" s="917">
        <v>230356</v>
      </c>
      <c r="H85" s="917">
        <v>230356</v>
      </c>
      <c r="I85" s="545"/>
      <c r="J85" s="924">
        <f t="shared" si="4"/>
        <v>100</v>
      </c>
    </row>
    <row r="86" spans="1:10" s="528" customFormat="1" ht="22.2" customHeight="1">
      <c r="A86" s="622"/>
      <c r="B86" s="622"/>
      <c r="C86" s="923">
        <v>970</v>
      </c>
      <c r="D86" s="628" t="s">
        <v>443</v>
      </c>
      <c r="E86" s="22"/>
      <c r="F86" s="22">
        <v>15000</v>
      </c>
      <c r="G86" s="629">
        <f>H86</f>
        <v>15000</v>
      </c>
      <c r="H86" s="33">
        <v>15000</v>
      </c>
      <c r="I86" s="22"/>
      <c r="J86" s="924">
        <f t="shared" si="4"/>
        <v>100</v>
      </c>
    </row>
    <row r="87" spans="1:10" s="528" customFormat="1" ht="40.799999999999997">
      <c r="A87" s="645"/>
      <c r="B87" s="645"/>
      <c r="C87" s="29">
        <v>970</v>
      </c>
      <c r="D87" s="922" t="s">
        <v>419</v>
      </c>
      <c r="E87" s="22"/>
      <c r="F87" s="22">
        <v>228</v>
      </c>
      <c r="G87" s="629">
        <v>228</v>
      </c>
      <c r="H87" s="33">
        <v>228</v>
      </c>
      <c r="I87" s="22"/>
      <c r="J87" s="560">
        <f t="shared" ref="J87:J97" si="5">G87/F87*100</f>
        <v>100</v>
      </c>
    </row>
    <row r="88" spans="1:10" s="528" customFormat="1" ht="40.799999999999997">
      <c r="A88" s="622"/>
      <c r="B88" s="622"/>
      <c r="C88" s="29">
        <v>2030</v>
      </c>
      <c r="D88" s="904" t="s">
        <v>412</v>
      </c>
      <c r="E88" s="22"/>
      <c r="F88" s="22">
        <v>45593.919999999998</v>
      </c>
      <c r="G88" s="629">
        <v>45593.919999999998</v>
      </c>
      <c r="H88" s="33">
        <v>45593.919999999998</v>
      </c>
      <c r="I88" s="22"/>
      <c r="J88" s="560">
        <f t="shared" si="5"/>
        <v>100</v>
      </c>
    </row>
    <row r="89" spans="1:10" s="190" customFormat="1" ht="15" customHeight="1">
      <c r="A89" s="193">
        <v>801</v>
      </c>
      <c r="B89" s="511"/>
      <c r="C89" s="511"/>
      <c r="D89" s="595" t="s">
        <v>41</v>
      </c>
      <c r="E89" s="627">
        <f>E93+E95+E99+E103+E90+E107+E109</f>
        <v>252000</v>
      </c>
      <c r="F89" s="627">
        <f>F93+F95+F99+F103+F90+F107+F109</f>
        <v>867784</v>
      </c>
      <c r="G89" s="627">
        <f>G93+G95+G99+G103+G90+G107+G109</f>
        <v>633497.79</v>
      </c>
      <c r="H89" s="627">
        <f>H93+H95+H99+H103+H90+H107+H109</f>
        <v>633497.79</v>
      </c>
      <c r="I89" s="627"/>
      <c r="J89" s="765">
        <f t="shared" si="5"/>
        <v>73.001782701686139</v>
      </c>
    </row>
    <row r="90" spans="1:10" s="190" customFormat="1" ht="15" customHeight="1">
      <c r="A90" s="193"/>
      <c r="B90" s="34">
        <v>80101</v>
      </c>
      <c r="C90" s="192"/>
      <c r="D90" s="271" t="s">
        <v>42</v>
      </c>
      <c r="E90" s="627"/>
      <c r="F90" s="736">
        <f>F91+F92</f>
        <v>271039</v>
      </c>
      <c r="G90" s="736">
        <f>G91+G92</f>
        <v>42000</v>
      </c>
      <c r="H90" s="736">
        <f>H91+H92</f>
        <v>42000</v>
      </c>
      <c r="I90" s="736"/>
      <c r="J90" s="560">
        <f t="shared" si="5"/>
        <v>15.495924940691191</v>
      </c>
    </row>
    <row r="91" spans="1:10" s="190" customFormat="1" ht="30.6">
      <c r="A91" s="964"/>
      <c r="B91" s="511"/>
      <c r="C91" s="80">
        <v>2030</v>
      </c>
      <c r="D91" s="1090" t="s">
        <v>420</v>
      </c>
      <c r="E91" s="965"/>
      <c r="F91" s="966">
        <v>42000</v>
      </c>
      <c r="G91" s="966">
        <v>42000</v>
      </c>
      <c r="H91" s="966">
        <v>42000</v>
      </c>
      <c r="I91" s="965"/>
      <c r="J91" s="952">
        <f t="shared" si="5"/>
        <v>100</v>
      </c>
    </row>
    <row r="92" spans="1:10" s="190" customFormat="1" ht="71.400000000000006" customHeight="1">
      <c r="A92" s="193"/>
      <c r="B92" s="192"/>
      <c r="C92" s="29">
        <v>6207</v>
      </c>
      <c r="D92" s="1091" t="s">
        <v>403</v>
      </c>
      <c r="E92" s="432"/>
      <c r="F92" s="344">
        <v>229039</v>
      </c>
      <c r="G92" s="344"/>
      <c r="H92" s="432"/>
      <c r="I92" s="432"/>
      <c r="J92" s="953"/>
    </row>
    <row r="93" spans="1:10" ht="20.399999999999999">
      <c r="A93" s="74"/>
      <c r="B93" s="34">
        <v>80103</v>
      </c>
      <c r="C93" s="74"/>
      <c r="D93" s="236" t="s">
        <v>43</v>
      </c>
      <c r="E93" s="76"/>
      <c r="F93" s="76">
        <f>F94</f>
        <v>134260</v>
      </c>
      <c r="G93" s="76">
        <f>G94</f>
        <v>134260</v>
      </c>
      <c r="H93" s="76">
        <f>H94</f>
        <v>134260</v>
      </c>
      <c r="I93" s="22"/>
      <c r="J93" s="953">
        <f t="shared" si="5"/>
        <v>100</v>
      </c>
    </row>
    <row r="94" spans="1:10" ht="30.6">
      <c r="A94" s="74"/>
      <c r="B94" s="74"/>
      <c r="C94" s="29">
        <v>2030</v>
      </c>
      <c r="D94" s="596" t="s">
        <v>44</v>
      </c>
      <c r="E94" s="76"/>
      <c r="F94" s="76">
        <v>134260</v>
      </c>
      <c r="G94" s="22">
        <v>134260</v>
      </c>
      <c r="H94" s="76">
        <v>134260</v>
      </c>
      <c r="I94" s="22"/>
      <c r="J94" s="953">
        <f t="shared" si="5"/>
        <v>100</v>
      </c>
    </row>
    <row r="95" spans="1:10" s="190" customFormat="1" ht="15" customHeight="1">
      <c r="A95" s="511"/>
      <c r="B95" s="962">
        <v>80104</v>
      </c>
      <c r="C95" s="511"/>
      <c r="D95" s="963" t="s">
        <v>45</v>
      </c>
      <c r="E95" s="512">
        <f>SUM(E96:E98)</f>
        <v>75000</v>
      </c>
      <c r="F95" s="512">
        <f>SUM(F96:F98)</f>
        <v>75000</v>
      </c>
      <c r="G95" s="512">
        <f>SUM(G96:G98)</f>
        <v>71178</v>
      </c>
      <c r="H95" s="512">
        <f>SUM(H96:H98)</f>
        <v>71178</v>
      </c>
      <c r="I95" s="512"/>
      <c r="J95" s="560">
        <f t="shared" si="5"/>
        <v>94.903999999999996</v>
      </c>
    </row>
    <row r="96" spans="1:10" ht="20.399999999999999">
      <c r="A96" s="16"/>
      <c r="B96" s="16"/>
      <c r="C96" s="29">
        <v>660</v>
      </c>
      <c r="D96" s="236" t="s">
        <v>455</v>
      </c>
      <c r="E96" s="22">
        <v>20000</v>
      </c>
      <c r="F96" s="22">
        <v>20000</v>
      </c>
      <c r="G96" s="22">
        <v>18854</v>
      </c>
      <c r="H96" s="33">
        <v>18854</v>
      </c>
      <c r="I96" s="22"/>
      <c r="J96" s="560">
        <f t="shared" si="5"/>
        <v>94.27</v>
      </c>
    </row>
    <row r="97" spans="1:10" ht="40.799999999999997">
      <c r="A97" s="16"/>
      <c r="B97" s="16"/>
      <c r="C97" s="29">
        <v>670</v>
      </c>
      <c r="D97" s="597" t="s">
        <v>444</v>
      </c>
      <c r="E97" s="22">
        <v>55000</v>
      </c>
      <c r="F97" s="22">
        <v>55000</v>
      </c>
      <c r="G97" s="22">
        <v>51942</v>
      </c>
      <c r="H97" s="33">
        <v>51942</v>
      </c>
      <c r="I97" s="22"/>
      <c r="J97" s="560">
        <f t="shared" si="5"/>
        <v>94.44</v>
      </c>
    </row>
    <row r="98" spans="1:10" ht="20.399999999999999">
      <c r="A98" s="16"/>
      <c r="B98" s="16"/>
      <c r="C98" s="544">
        <v>830</v>
      </c>
      <c r="D98" s="597" t="s">
        <v>445</v>
      </c>
      <c r="E98" s="22"/>
      <c r="F98" s="22"/>
      <c r="G98" s="22">
        <v>382</v>
      </c>
      <c r="H98" s="33">
        <v>382</v>
      </c>
      <c r="I98" s="22"/>
      <c r="J98" s="11"/>
    </row>
    <row r="99" spans="1:10" s="190" customFormat="1" ht="15" customHeight="1">
      <c r="A99" s="192"/>
      <c r="B99" s="57">
        <v>80106</v>
      </c>
      <c r="C99" s="192"/>
      <c r="D99" s="836" t="s">
        <v>46</v>
      </c>
      <c r="E99" s="191">
        <f>SUM(E100:E102)</f>
        <v>17000</v>
      </c>
      <c r="F99" s="191">
        <f>SUM(F100:F102)</f>
        <v>159480</v>
      </c>
      <c r="G99" s="191">
        <f>SUM(G100:G102)</f>
        <v>164689</v>
      </c>
      <c r="H99" s="191">
        <f>SUM(H100:H102)</f>
        <v>164689</v>
      </c>
      <c r="I99" s="191"/>
      <c r="J99" s="910">
        <f t="shared" ref="J99:J110" si="6">G99/F99*100</f>
        <v>103.26624028091295</v>
      </c>
    </row>
    <row r="100" spans="1:10" ht="31.95" customHeight="1">
      <c r="A100" s="387"/>
      <c r="B100" s="387"/>
      <c r="C100" s="388">
        <v>660</v>
      </c>
      <c r="D100" s="598" t="s">
        <v>456</v>
      </c>
      <c r="E100" s="389">
        <v>12000</v>
      </c>
      <c r="F100" s="389">
        <v>12000</v>
      </c>
      <c r="G100" s="462">
        <v>14813</v>
      </c>
      <c r="H100" s="536">
        <v>14813</v>
      </c>
      <c r="I100" s="389"/>
      <c r="J100" s="560">
        <f t="shared" si="6"/>
        <v>123.44166666666668</v>
      </c>
    </row>
    <row r="101" spans="1:10" ht="31.95" customHeight="1">
      <c r="A101" s="387"/>
      <c r="B101" s="387"/>
      <c r="C101" s="388">
        <v>660</v>
      </c>
      <c r="D101" s="599" t="s">
        <v>457</v>
      </c>
      <c r="E101" s="389">
        <v>5000</v>
      </c>
      <c r="F101" s="389">
        <v>5000</v>
      </c>
      <c r="G101" s="462">
        <v>7396</v>
      </c>
      <c r="H101" s="762">
        <v>7396</v>
      </c>
      <c r="I101" s="389"/>
      <c r="J101" s="560">
        <f t="shared" si="6"/>
        <v>147.92000000000002</v>
      </c>
    </row>
    <row r="102" spans="1:10" ht="31.95" customHeight="1">
      <c r="A102" s="74"/>
      <c r="B102" s="74"/>
      <c r="C102" s="17">
        <v>2030</v>
      </c>
      <c r="D102" s="600" t="s">
        <v>44</v>
      </c>
      <c r="E102" s="75"/>
      <c r="F102" s="76">
        <v>142480</v>
      </c>
      <c r="G102" s="56">
        <v>142480</v>
      </c>
      <c r="H102" s="76">
        <v>142480</v>
      </c>
      <c r="I102" s="77"/>
      <c r="J102" s="560">
        <f t="shared" si="6"/>
        <v>100</v>
      </c>
    </row>
    <row r="103" spans="1:10" s="190" customFormat="1" ht="15" customHeight="1">
      <c r="A103" s="436"/>
      <c r="B103" s="194">
        <v>80148</v>
      </c>
      <c r="C103" s="215"/>
      <c r="D103" s="601" t="s">
        <v>47</v>
      </c>
      <c r="E103" s="437">
        <f>SUM(E104:E106)</f>
        <v>160000</v>
      </c>
      <c r="F103" s="437">
        <f>SUM(F104:F106)</f>
        <v>160000</v>
      </c>
      <c r="G103" s="437">
        <f>SUM(G104:G106)</f>
        <v>154292.5</v>
      </c>
      <c r="H103" s="437">
        <f>SUM(H104:H106)</f>
        <v>154292.5</v>
      </c>
      <c r="I103" s="441"/>
      <c r="J103" s="560">
        <f t="shared" si="6"/>
        <v>96.432812499999997</v>
      </c>
    </row>
    <row r="104" spans="1:10" ht="42" customHeight="1">
      <c r="A104" s="16"/>
      <c r="B104" s="16"/>
      <c r="C104" s="64">
        <v>670</v>
      </c>
      <c r="D104" s="579" t="s">
        <v>284</v>
      </c>
      <c r="E104" s="15">
        <v>35000</v>
      </c>
      <c r="F104" s="15">
        <v>35000</v>
      </c>
      <c r="G104" s="56">
        <v>25671.5</v>
      </c>
      <c r="H104" s="18">
        <v>25671.5</v>
      </c>
      <c r="I104" s="15"/>
      <c r="J104" s="560">
        <f t="shared" si="6"/>
        <v>73.347142857142856</v>
      </c>
    </row>
    <row r="105" spans="1:10" ht="30.6">
      <c r="A105" s="19"/>
      <c r="B105" s="16"/>
      <c r="C105" s="23">
        <v>830</v>
      </c>
      <c r="D105" s="1095" t="s">
        <v>404</v>
      </c>
      <c r="E105" s="24">
        <v>80000</v>
      </c>
      <c r="F105" s="43">
        <v>80000</v>
      </c>
      <c r="G105" s="22">
        <v>84546</v>
      </c>
      <c r="H105" s="66">
        <v>84546</v>
      </c>
      <c r="I105" s="24"/>
      <c r="J105" s="560">
        <f t="shared" si="6"/>
        <v>105.68249999999999</v>
      </c>
    </row>
    <row r="106" spans="1:10" ht="31.2" customHeight="1">
      <c r="A106" s="390"/>
      <c r="B106" s="543"/>
      <c r="C106" s="391">
        <v>830</v>
      </c>
      <c r="D106" s="1095" t="s">
        <v>228</v>
      </c>
      <c r="E106" s="392">
        <v>45000</v>
      </c>
      <c r="F106" s="925">
        <v>45000</v>
      </c>
      <c r="G106" s="22">
        <v>44075</v>
      </c>
      <c r="H106" s="926">
        <v>44075</v>
      </c>
      <c r="I106" s="392"/>
      <c r="J106" s="560">
        <f t="shared" si="6"/>
        <v>97.944444444444443</v>
      </c>
    </row>
    <row r="107" spans="1:10" ht="40.799999999999997" customHeight="1">
      <c r="A107" s="390"/>
      <c r="B107" s="194">
        <v>80153</v>
      </c>
      <c r="C107" s="544"/>
      <c r="D107" s="602" t="s">
        <v>391</v>
      </c>
      <c r="E107" s="545"/>
      <c r="F107" s="545">
        <f>F108</f>
        <v>58405</v>
      </c>
      <c r="G107" s="545">
        <f>G108</f>
        <v>57478.29</v>
      </c>
      <c r="H107" s="545">
        <f>H108</f>
        <v>57478.29</v>
      </c>
      <c r="I107" s="545"/>
      <c r="J107" s="560">
        <f t="shared" si="6"/>
        <v>98.41330365550894</v>
      </c>
    </row>
    <row r="108" spans="1:10" ht="51.6" customHeight="1">
      <c r="A108" s="390"/>
      <c r="B108" s="543"/>
      <c r="C108" s="544">
        <v>2010</v>
      </c>
      <c r="D108" s="573" t="s">
        <v>389</v>
      </c>
      <c r="E108" s="545"/>
      <c r="F108" s="545">
        <v>58405</v>
      </c>
      <c r="G108" s="22">
        <v>57478.29</v>
      </c>
      <c r="H108" s="546">
        <v>57478.29</v>
      </c>
      <c r="I108" s="545"/>
      <c r="J108" s="560">
        <f t="shared" si="6"/>
        <v>98.41330365550894</v>
      </c>
    </row>
    <row r="109" spans="1:10" s="190" customFormat="1" ht="15" customHeight="1">
      <c r="A109" s="913"/>
      <c r="B109" s="194">
        <v>80195</v>
      </c>
      <c r="C109" s="914"/>
      <c r="D109" s="915" t="s">
        <v>16</v>
      </c>
      <c r="E109" s="916"/>
      <c r="F109" s="916">
        <f>F110</f>
        <v>9600</v>
      </c>
      <c r="G109" s="916">
        <f>G110</f>
        <v>9600</v>
      </c>
      <c r="H109" s="916">
        <f>H110</f>
        <v>9600</v>
      </c>
      <c r="I109" s="916"/>
      <c r="J109" s="910">
        <f t="shared" si="6"/>
        <v>100</v>
      </c>
    </row>
    <row r="110" spans="1:10" ht="71.400000000000006">
      <c r="A110" s="390"/>
      <c r="B110" s="543"/>
      <c r="C110" s="544">
        <v>2020</v>
      </c>
      <c r="D110" s="602" t="s">
        <v>418</v>
      </c>
      <c r="E110" s="545"/>
      <c r="F110" s="545">
        <v>9600</v>
      </c>
      <c r="G110" s="22">
        <v>9600</v>
      </c>
      <c r="H110" s="546">
        <v>9600</v>
      </c>
      <c r="I110" s="545"/>
      <c r="J110" s="560">
        <f t="shared" si="6"/>
        <v>100</v>
      </c>
    </row>
    <row r="111" spans="1:10" s="190" customFormat="1" ht="15" customHeight="1">
      <c r="A111" s="193">
        <v>852</v>
      </c>
      <c r="B111" s="192"/>
      <c r="C111" s="192"/>
      <c r="D111" s="577" t="s">
        <v>48</v>
      </c>
      <c r="E111" s="432">
        <f>E112+E115+E117+E119+E122</f>
        <v>269700</v>
      </c>
      <c r="F111" s="432">
        <f>F112+F115+F117+F119+F122</f>
        <v>348851</v>
      </c>
      <c r="G111" s="432">
        <f>G112+G115+G117+G119+G122</f>
        <v>348910.4</v>
      </c>
      <c r="H111" s="432">
        <f>H112+H115+H117+H119+H122</f>
        <v>348910.4</v>
      </c>
      <c r="I111" s="432"/>
      <c r="J111" s="11">
        <f t="shared" ref="J111:J141" si="7">G111/F111*100</f>
        <v>100.01702732685303</v>
      </c>
    </row>
    <row r="112" spans="1:10" s="190" customFormat="1" ht="61.2">
      <c r="A112" s="16"/>
      <c r="B112" s="34">
        <v>85213</v>
      </c>
      <c r="C112" s="16"/>
      <c r="D112" s="583" t="s">
        <v>51</v>
      </c>
      <c r="E112" s="22">
        <f>E113+E114</f>
        <v>27400</v>
      </c>
      <c r="F112" s="22">
        <f>F113+F114</f>
        <v>34468</v>
      </c>
      <c r="G112" s="22">
        <f>G113+G114</f>
        <v>34466.910000000003</v>
      </c>
      <c r="H112" s="22">
        <f>H113+H114</f>
        <v>34466.910000000003</v>
      </c>
      <c r="I112" s="22"/>
      <c r="J112" s="560">
        <f t="shared" si="7"/>
        <v>99.996837646512716</v>
      </c>
    </row>
    <row r="113" spans="1:10" ht="51">
      <c r="A113" s="16"/>
      <c r="B113" s="16"/>
      <c r="C113" s="21">
        <v>2010</v>
      </c>
      <c r="D113" s="603" t="s">
        <v>52</v>
      </c>
      <c r="E113" s="22">
        <v>10600</v>
      </c>
      <c r="F113" s="22">
        <v>17668</v>
      </c>
      <c r="G113" s="22">
        <v>17666.91</v>
      </c>
      <c r="H113" s="33">
        <v>17666.91</v>
      </c>
      <c r="I113" s="22"/>
      <c r="J113" s="560">
        <f t="shared" si="7"/>
        <v>99.993830654290235</v>
      </c>
    </row>
    <row r="114" spans="1:10" ht="51" customHeight="1">
      <c r="A114" s="16"/>
      <c r="B114" s="16"/>
      <c r="C114" s="21">
        <v>2030</v>
      </c>
      <c r="D114" s="603" t="s">
        <v>145</v>
      </c>
      <c r="E114" s="22">
        <v>16800</v>
      </c>
      <c r="F114" s="22">
        <v>16800</v>
      </c>
      <c r="G114" s="56">
        <v>16800</v>
      </c>
      <c r="H114" s="33">
        <v>16800</v>
      </c>
      <c r="I114" s="22"/>
      <c r="J114" s="560">
        <f t="shared" si="7"/>
        <v>100</v>
      </c>
    </row>
    <row r="115" spans="1:10" ht="30.6">
      <c r="A115" s="16"/>
      <c r="B115" s="34">
        <v>85214</v>
      </c>
      <c r="C115" s="16"/>
      <c r="D115" s="604" t="s">
        <v>268</v>
      </c>
      <c r="E115" s="22">
        <f>SUM(E116:E116)</f>
        <v>5000</v>
      </c>
      <c r="F115" s="22">
        <f>SUM(F116:F116)</f>
        <v>8300</v>
      </c>
      <c r="G115" s="22">
        <f>SUM(G116:G116)</f>
        <v>8300</v>
      </c>
      <c r="H115" s="22">
        <f>SUM(H116:H116)</f>
        <v>8300</v>
      </c>
      <c r="I115" s="22"/>
      <c r="J115" s="560">
        <f t="shared" si="7"/>
        <v>100</v>
      </c>
    </row>
    <row r="116" spans="1:10" ht="29.4" customHeight="1">
      <c r="A116" s="53"/>
      <c r="B116" s="53"/>
      <c r="C116" s="1092">
        <v>2030</v>
      </c>
      <c r="D116" s="1093" t="s">
        <v>53</v>
      </c>
      <c r="E116" s="31">
        <v>5000</v>
      </c>
      <c r="F116" s="31">
        <v>8300</v>
      </c>
      <c r="G116" s="32">
        <v>8300</v>
      </c>
      <c r="H116" s="1094">
        <v>8300</v>
      </c>
      <c r="I116" s="31"/>
      <c r="J116" s="952">
        <f t="shared" si="7"/>
        <v>100</v>
      </c>
    </row>
    <row r="117" spans="1:10" s="190" customFormat="1" ht="15" customHeight="1">
      <c r="A117" s="192"/>
      <c r="B117" s="57">
        <v>85216</v>
      </c>
      <c r="C117" s="192"/>
      <c r="D117" s="605" t="s">
        <v>54</v>
      </c>
      <c r="E117" s="191">
        <f>SUM(E118)</f>
        <v>130000</v>
      </c>
      <c r="F117" s="191">
        <f>SUM(F118)</f>
        <v>196978</v>
      </c>
      <c r="G117" s="191">
        <f>SUM(G118)</f>
        <v>196978</v>
      </c>
      <c r="H117" s="344">
        <f>G117</f>
        <v>196978</v>
      </c>
      <c r="I117" s="191"/>
      <c r="J117" s="953">
        <f t="shared" si="7"/>
        <v>100</v>
      </c>
    </row>
    <row r="118" spans="1:10" ht="30.6" customHeight="1">
      <c r="A118" s="16"/>
      <c r="B118" s="16"/>
      <c r="C118" s="21">
        <v>2030</v>
      </c>
      <c r="D118" s="961" t="s">
        <v>458</v>
      </c>
      <c r="E118" s="22">
        <v>130000</v>
      </c>
      <c r="F118" s="22">
        <v>196978</v>
      </c>
      <c r="G118" s="22">
        <v>196978</v>
      </c>
      <c r="H118" s="33">
        <v>196978</v>
      </c>
      <c r="I118" s="22"/>
      <c r="J118" s="953">
        <f t="shared" si="7"/>
        <v>100</v>
      </c>
    </row>
    <row r="119" spans="1:10" s="190" customFormat="1" ht="15" customHeight="1">
      <c r="A119" s="436"/>
      <c r="B119" s="194">
        <v>85219</v>
      </c>
      <c r="C119" s="215"/>
      <c r="D119" s="607" t="s">
        <v>55</v>
      </c>
      <c r="E119" s="437">
        <f>SUM(E120:E121)</f>
        <v>67300</v>
      </c>
      <c r="F119" s="437">
        <f>SUM(F120:F121)</f>
        <v>74635</v>
      </c>
      <c r="G119" s="437">
        <f>SUM(G120:G121)</f>
        <v>74695.490000000005</v>
      </c>
      <c r="H119" s="437">
        <f>SUM(H120:H121)</f>
        <v>74695.490000000005</v>
      </c>
      <c r="I119" s="437"/>
      <c r="J119" s="560">
        <f t="shared" si="7"/>
        <v>100.08104776579354</v>
      </c>
    </row>
    <row r="120" spans="1:10" ht="21.6" customHeight="1">
      <c r="A120" s="16"/>
      <c r="B120" s="16"/>
      <c r="C120" s="64">
        <v>920</v>
      </c>
      <c r="D120" s="579" t="s">
        <v>246</v>
      </c>
      <c r="E120" s="15">
        <v>100</v>
      </c>
      <c r="F120" s="15">
        <v>100</v>
      </c>
      <c r="G120" s="56">
        <v>160.49</v>
      </c>
      <c r="H120" s="18">
        <v>160.49</v>
      </c>
      <c r="I120" s="15"/>
      <c r="J120" s="560">
        <f t="shared" si="7"/>
        <v>160.49</v>
      </c>
    </row>
    <row r="121" spans="1:10" ht="41.55" customHeight="1">
      <c r="A121" s="16"/>
      <c r="B121" s="16"/>
      <c r="C121" s="30">
        <v>2030</v>
      </c>
      <c r="D121" s="606" t="s">
        <v>56</v>
      </c>
      <c r="E121" s="28">
        <v>67200</v>
      </c>
      <c r="F121" s="28">
        <v>74535</v>
      </c>
      <c r="G121" s="56">
        <v>74535</v>
      </c>
      <c r="H121" s="18">
        <v>74535</v>
      </c>
      <c r="I121" s="31"/>
      <c r="J121" s="560">
        <f t="shared" si="7"/>
        <v>100</v>
      </c>
    </row>
    <row r="122" spans="1:10" s="190" customFormat="1" ht="14.55" customHeight="1">
      <c r="A122" s="439"/>
      <c r="B122" s="440">
        <v>85230</v>
      </c>
      <c r="C122" s="728"/>
      <c r="D122" s="927" t="s">
        <v>255</v>
      </c>
      <c r="E122" s="928">
        <f>SUM(E123:E123)</f>
        <v>40000</v>
      </c>
      <c r="F122" s="928">
        <f>SUM(F123:F123)</f>
        <v>34470</v>
      </c>
      <c r="G122" s="928">
        <f>SUM(G123:G123)</f>
        <v>34470</v>
      </c>
      <c r="H122" s="928">
        <f>SUM(H123:H123)</f>
        <v>34470</v>
      </c>
      <c r="I122" s="929"/>
      <c r="J122" s="910">
        <f t="shared" si="7"/>
        <v>100</v>
      </c>
    </row>
    <row r="123" spans="1:10" ht="31.2" customHeight="1">
      <c r="A123" s="16"/>
      <c r="B123" s="16"/>
      <c r="C123" s="21">
        <v>2030</v>
      </c>
      <c r="D123" s="730" t="s">
        <v>256</v>
      </c>
      <c r="E123" s="22">
        <v>40000</v>
      </c>
      <c r="F123" s="22">
        <v>34470</v>
      </c>
      <c r="G123" s="22">
        <v>34470</v>
      </c>
      <c r="H123" s="33">
        <v>34470</v>
      </c>
      <c r="I123" s="22"/>
      <c r="J123" s="560">
        <f t="shared" si="7"/>
        <v>100</v>
      </c>
    </row>
    <row r="124" spans="1:10" s="190" customFormat="1" ht="15" customHeight="1">
      <c r="A124" s="193">
        <v>854</v>
      </c>
      <c r="B124" s="192"/>
      <c r="C124" s="192"/>
      <c r="D124" s="577" t="s">
        <v>58</v>
      </c>
      <c r="E124" s="432"/>
      <c r="F124" s="517">
        <f t="shared" ref="F124:H125" si="8">F125</f>
        <v>6736</v>
      </c>
      <c r="G124" s="517">
        <f t="shared" si="8"/>
        <v>6736</v>
      </c>
      <c r="H124" s="517">
        <f t="shared" si="8"/>
        <v>6736</v>
      </c>
      <c r="I124" s="432"/>
      <c r="J124" s="11">
        <f t="shared" si="7"/>
        <v>100</v>
      </c>
    </row>
    <row r="125" spans="1:10" s="190" customFormat="1" ht="20.399999999999999">
      <c r="A125" s="436"/>
      <c r="B125" s="194">
        <v>85415</v>
      </c>
      <c r="C125" s="215"/>
      <c r="D125" s="607" t="s">
        <v>282</v>
      </c>
      <c r="E125" s="437"/>
      <c r="F125" s="437">
        <f t="shared" si="8"/>
        <v>6736</v>
      </c>
      <c r="G125" s="437">
        <f t="shared" si="8"/>
        <v>6736</v>
      </c>
      <c r="H125" s="437">
        <f t="shared" si="8"/>
        <v>6736</v>
      </c>
      <c r="I125" s="437"/>
      <c r="J125" s="560">
        <f t="shared" si="7"/>
        <v>100</v>
      </c>
    </row>
    <row r="126" spans="1:10" ht="40.799999999999997">
      <c r="A126" s="19"/>
      <c r="B126" s="19"/>
      <c r="C126" s="23">
        <v>2030</v>
      </c>
      <c r="D126" s="608" t="s">
        <v>59</v>
      </c>
      <c r="E126" s="24"/>
      <c r="F126" s="24">
        <v>6736</v>
      </c>
      <c r="G126" s="56">
        <v>6736</v>
      </c>
      <c r="H126" s="24">
        <v>6736</v>
      </c>
      <c r="I126" s="24"/>
      <c r="J126" s="560">
        <f t="shared" si="7"/>
        <v>100</v>
      </c>
    </row>
    <row r="127" spans="1:10" s="190" customFormat="1" ht="15" customHeight="1">
      <c r="A127" s="193">
        <v>855</v>
      </c>
      <c r="B127" s="192"/>
      <c r="C127" s="192"/>
      <c r="D127" s="609" t="s">
        <v>257</v>
      </c>
      <c r="E127" s="464">
        <f>E128+E131+E136+E138</f>
        <v>6250900</v>
      </c>
      <c r="F127" s="464">
        <f>F128+F131+F136+F138</f>
        <v>7046292</v>
      </c>
      <c r="G127" s="464">
        <f>G128+G131+G136+G138</f>
        <v>7016412.0599999996</v>
      </c>
      <c r="H127" s="464">
        <f>H128+H131+H136+H138</f>
        <v>7016412.0599999996</v>
      </c>
      <c r="I127" s="464"/>
      <c r="J127" s="11">
        <f t="shared" si="7"/>
        <v>99.575948030538612</v>
      </c>
    </row>
    <row r="128" spans="1:10" ht="15" customHeight="1">
      <c r="A128" s="362"/>
      <c r="B128" s="362">
        <v>85501</v>
      </c>
      <c r="C128" s="363"/>
      <c r="D128" s="610" t="s">
        <v>230</v>
      </c>
      <c r="E128" s="365">
        <f>E130+E129</f>
        <v>4497000</v>
      </c>
      <c r="F128" s="365">
        <f>F130+F129</f>
        <v>4725839</v>
      </c>
      <c r="G128" s="365">
        <f>G130+G129</f>
        <v>4701132.6499999994</v>
      </c>
      <c r="H128" s="365">
        <f>H130+H129</f>
        <v>4701132.6499999994</v>
      </c>
      <c r="I128" s="364"/>
      <c r="J128" s="560">
        <f t="shared" si="7"/>
        <v>99.477207116027429</v>
      </c>
    </row>
    <row r="129" spans="1:10" s="190" customFormat="1" ht="15" customHeight="1">
      <c r="A129" s="362"/>
      <c r="B129" s="362"/>
      <c r="C129" s="343">
        <v>920</v>
      </c>
      <c r="D129" s="605" t="s">
        <v>199</v>
      </c>
      <c r="E129" s="365"/>
      <c r="F129" s="365">
        <v>33</v>
      </c>
      <c r="G129" s="737">
        <v>30.3</v>
      </c>
      <c r="H129" s="365">
        <v>30.3</v>
      </c>
      <c r="I129" s="364"/>
      <c r="J129" s="910">
        <f t="shared" si="7"/>
        <v>91.818181818181827</v>
      </c>
    </row>
    <row r="130" spans="1:10" ht="81.599999999999994" customHeight="1">
      <c r="A130" s="360"/>
      <c r="B130" s="360"/>
      <c r="C130" s="29">
        <v>2060</v>
      </c>
      <c r="D130" s="931" t="s">
        <v>253</v>
      </c>
      <c r="E130" s="361">
        <v>4497000</v>
      </c>
      <c r="F130" s="361">
        <v>4725806</v>
      </c>
      <c r="G130" s="56">
        <v>4701102.3499999996</v>
      </c>
      <c r="H130" s="393">
        <v>4701102.3499999996</v>
      </c>
      <c r="I130" s="195"/>
      <c r="J130" s="560">
        <f t="shared" si="7"/>
        <v>99.477260598509545</v>
      </c>
    </row>
    <row r="131" spans="1:10" ht="39.6" customHeight="1">
      <c r="A131" s="16"/>
      <c r="B131" s="34">
        <v>85502</v>
      </c>
      <c r="C131" s="16"/>
      <c r="D131" s="930" t="s">
        <v>258</v>
      </c>
      <c r="E131" s="22">
        <f>SUM(E132:E135)</f>
        <v>1753900</v>
      </c>
      <c r="F131" s="22">
        <f>SUM(F132:F135)</f>
        <v>2078787</v>
      </c>
      <c r="G131" s="22">
        <f>SUM(G132:G135)</f>
        <v>2075289.5</v>
      </c>
      <c r="H131" s="22">
        <f>SUM(H132:H135)</f>
        <v>2075289.5</v>
      </c>
      <c r="I131" s="22"/>
      <c r="J131" s="560">
        <f t="shared" si="7"/>
        <v>99.831752844326999</v>
      </c>
    </row>
    <row r="132" spans="1:10" s="630" customFormat="1" ht="15" customHeight="1">
      <c r="A132" s="192"/>
      <c r="B132" s="192"/>
      <c r="C132" s="343">
        <v>920</v>
      </c>
      <c r="D132" s="605" t="s">
        <v>199</v>
      </c>
      <c r="E132" s="641"/>
      <c r="F132" s="191">
        <v>69</v>
      </c>
      <c r="G132" s="191">
        <v>43.44</v>
      </c>
      <c r="H132" s="344">
        <v>43.44</v>
      </c>
      <c r="I132" s="641"/>
      <c r="J132" s="560">
        <f t="shared" si="7"/>
        <v>62.95652173913043</v>
      </c>
    </row>
    <row r="133" spans="1:10" s="190" customFormat="1" ht="61.2">
      <c r="A133" s="16"/>
      <c r="B133" s="16"/>
      <c r="C133" s="21">
        <v>2010</v>
      </c>
      <c r="D133" s="603" t="s">
        <v>423</v>
      </c>
      <c r="E133" s="22">
        <v>1748000</v>
      </c>
      <c r="F133" s="22">
        <v>2072598</v>
      </c>
      <c r="G133" s="22">
        <v>2064181.27</v>
      </c>
      <c r="H133" s="33">
        <v>2064181.27</v>
      </c>
      <c r="I133" s="22"/>
      <c r="J133" s="560">
        <f t="shared" si="7"/>
        <v>99.593904365438931</v>
      </c>
    </row>
    <row r="134" spans="1:10" ht="40.799999999999997">
      <c r="A134" s="16"/>
      <c r="B134" s="16"/>
      <c r="C134" s="21">
        <v>2360</v>
      </c>
      <c r="D134" s="611" t="s">
        <v>50</v>
      </c>
      <c r="E134" s="22">
        <v>5900</v>
      </c>
      <c r="F134" s="22">
        <v>5900</v>
      </c>
      <c r="G134" s="56">
        <v>10846.53</v>
      </c>
      <c r="H134" s="33">
        <v>10846.53</v>
      </c>
      <c r="I134" s="22"/>
      <c r="J134" s="560">
        <f t="shared" si="7"/>
        <v>183.83949152542374</v>
      </c>
    </row>
    <row r="135" spans="1:10" ht="21.6" customHeight="1">
      <c r="A135" s="16"/>
      <c r="B135" s="16"/>
      <c r="C135" s="21">
        <v>2950</v>
      </c>
      <c r="D135" s="637" t="s">
        <v>200</v>
      </c>
      <c r="E135" s="22"/>
      <c r="F135" s="22">
        <v>220</v>
      </c>
      <c r="G135" s="56">
        <v>218.26</v>
      </c>
      <c r="H135" s="33">
        <v>218.26</v>
      </c>
      <c r="I135" s="22"/>
      <c r="J135" s="560">
        <f t="shared" si="7"/>
        <v>99.209090909090904</v>
      </c>
    </row>
    <row r="136" spans="1:10" s="190" customFormat="1" ht="14.55" customHeight="1">
      <c r="A136" s="537"/>
      <c r="B136" s="538">
        <v>85503</v>
      </c>
      <c r="C136" s="539"/>
      <c r="D136" s="612" t="s">
        <v>259</v>
      </c>
      <c r="E136" s="540"/>
      <c r="F136" s="540">
        <f>F137</f>
        <v>249</v>
      </c>
      <c r="G136" s="540">
        <f>G137</f>
        <v>193.04</v>
      </c>
      <c r="H136" s="540">
        <f>H137</f>
        <v>193.04</v>
      </c>
      <c r="I136" s="541"/>
      <c r="J136" s="560">
        <f t="shared" si="7"/>
        <v>77.52610441767068</v>
      </c>
    </row>
    <row r="137" spans="1:10" ht="40.799999999999997">
      <c r="A137" s="19"/>
      <c r="B137" s="19"/>
      <c r="C137" s="547">
        <v>2010</v>
      </c>
      <c r="D137" s="613" t="s">
        <v>57</v>
      </c>
      <c r="E137" s="548"/>
      <c r="F137" s="548">
        <v>249</v>
      </c>
      <c r="G137" s="32">
        <v>193.04</v>
      </c>
      <c r="H137" s="740">
        <v>193.04</v>
      </c>
      <c r="I137" s="22"/>
      <c r="J137" s="560">
        <f t="shared" si="7"/>
        <v>77.52610441767068</v>
      </c>
    </row>
    <row r="138" spans="1:10">
      <c r="A138" s="439"/>
      <c r="B138" s="538">
        <v>85504</v>
      </c>
      <c r="C138" s="764"/>
      <c r="D138" s="763" t="s">
        <v>405</v>
      </c>
      <c r="E138" s="191"/>
      <c r="F138" s="191">
        <f>F139+F140+F141</f>
        <v>241417</v>
      </c>
      <c r="G138" s="191">
        <f>G139+G140+G141</f>
        <v>239796.87</v>
      </c>
      <c r="H138" s="191">
        <f>H139+H140+H141</f>
        <v>239796.87</v>
      </c>
      <c r="I138" s="191"/>
      <c r="J138" s="910">
        <f t="shared" si="7"/>
        <v>99.328908071925341</v>
      </c>
    </row>
    <row r="139" spans="1:10" ht="40.799999999999997" customHeight="1">
      <c r="A139" s="19"/>
      <c r="B139" s="19"/>
      <c r="C139" s="547">
        <v>2010</v>
      </c>
      <c r="D139" s="347" t="s">
        <v>422</v>
      </c>
      <c r="E139" s="22"/>
      <c r="F139" s="738">
        <v>237170</v>
      </c>
      <c r="G139" s="22">
        <v>235549.87</v>
      </c>
      <c r="H139" s="739">
        <v>235549.87</v>
      </c>
      <c r="I139" s="22"/>
      <c r="J139" s="560">
        <f t="shared" si="7"/>
        <v>99.316890837795668</v>
      </c>
    </row>
    <row r="140" spans="1:10" ht="40.799999999999997">
      <c r="A140" s="19"/>
      <c r="B140" s="19"/>
      <c r="C140" s="547">
        <v>2030</v>
      </c>
      <c r="D140" s="730" t="s">
        <v>421</v>
      </c>
      <c r="E140" s="22"/>
      <c r="F140" s="738">
        <v>3048</v>
      </c>
      <c r="G140" s="22">
        <v>3048</v>
      </c>
      <c r="H140" s="739">
        <v>3048</v>
      </c>
      <c r="I140" s="22"/>
      <c r="J140" s="560">
        <f t="shared" si="7"/>
        <v>100</v>
      </c>
    </row>
    <row r="141" spans="1:10" ht="30.6" customHeight="1">
      <c r="A141" s="19"/>
      <c r="B141" s="19"/>
      <c r="C141" s="547">
        <v>2690</v>
      </c>
      <c r="D141" s="613" t="s">
        <v>427</v>
      </c>
      <c r="E141" s="22"/>
      <c r="F141" s="741">
        <v>1199</v>
      </c>
      <c r="G141" s="22">
        <v>1199</v>
      </c>
      <c r="H141" s="739">
        <v>1199</v>
      </c>
      <c r="I141" s="22"/>
      <c r="J141" s="560">
        <f t="shared" si="7"/>
        <v>100</v>
      </c>
    </row>
    <row r="142" spans="1:10" ht="20.399999999999999">
      <c r="A142" s="37">
        <v>900</v>
      </c>
      <c r="B142" s="16"/>
      <c r="C142" s="16"/>
      <c r="D142" s="614" t="s">
        <v>60</v>
      </c>
      <c r="E142" s="38">
        <f>E143+E147+E149+E151</f>
        <v>673000</v>
      </c>
      <c r="F142" s="38">
        <f>F143+F147+F149+F151</f>
        <v>711636.76</v>
      </c>
      <c r="G142" s="38">
        <f>G143+G147+G149+G151</f>
        <v>665747.25000000012</v>
      </c>
      <c r="H142" s="38">
        <f>H143+H147+H149+H151</f>
        <v>665747.25000000012</v>
      </c>
      <c r="I142" s="38"/>
      <c r="J142" s="11">
        <f t="shared" ref="J142:J154" si="9">G142/F142*100</f>
        <v>93.551554307003499</v>
      </c>
    </row>
    <row r="143" spans="1:10" s="190" customFormat="1" ht="13.95" customHeight="1">
      <c r="A143" s="192"/>
      <c r="B143" s="57">
        <v>90002</v>
      </c>
      <c r="C143" s="192"/>
      <c r="D143" s="836" t="s">
        <v>203</v>
      </c>
      <c r="E143" s="191">
        <f>SUM(E144:E146)</f>
        <v>653000</v>
      </c>
      <c r="F143" s="191">
        <f>SUM(F144:F146)</f>
        <v>653400</v>
      </c>
      <c r="G143" s="191">
        <f>SUM(G144:G146)</f>
        <v>616123.28</v>
      </c>
      <c r="H143" s="191">
        <f>SUM(H144:H146)</f>
        <v>616123.28</v>
      </c>
      <c r="I143" s="191"/>
      <c r="J143" s="560">
        <f t="shared" si="9"/>
        <v>94.294961738598104</v>
      </c>
    </row>
    <row r="144" spans="1:10" ht="20.399999999999999">
      <c r="A144" s="19"/>
      <c r="B144" s="19"/>
      <c r="C144" s="23">
        <v>490</v>
      </c>
      <c r="D144" s="579" t="s">
        <v>31</v>
      </c>
      <c r="E144" s="24">
        <v>651000</v>
      </c>
      <c r="F144" s="43">
        <v>651000</v>
      </c>
      <c r="G144" s="56">
        <v>608601.29</v>
      </c>
      <c r="H144" s="66">
        <v>608601.29</v>
      </c>
      <c r="I144" s="24"/>
      <c r="J144" s="560">
        <f t="shared" si="9"/>
        <v>93.487141321044547</v>
      </c>
    </row>
    <row r="145" spans="1:10" ht="20.399999999999999">
      <c r="A145" s="19"/>
      <c r="B145" s="19"/>
      <c r="C145" s="23">
        <v>640</v>
      </c>
      <c r="D145" s="615" t="s">
        <v>274</v>
      </c>
      <c r="E145" s="24">
        <v>500</v>
      </c>
      <c r="F145" s="24">
        <v>900</v>
      </c>
      <c r="G145" s="24">
        <v>3373.34</v>
      </c>
      <c r="H145" s="510">
        <v>3373.34</v>
      </c>
      <c r="I145" s="24"/>
      <c r="J145" s="560">
        <f t="shared" si="9"/>
        <v>374.81555555555559</v>
      </c>
    </row>
    <row r="146" spans="1:10" ht="21.6" customHeight="1">
      <c r="A146" s="16"/>
      <c r="B146" s="16"/>
      <c r="C146" s="29">
        <v>910</v>
      </c>
      <c r="D146" s="591" t="s">
        <v>29</v>
      </c>
      <c r="E146" s="22">
        <v>1500</v>
      </c>
      <c r="F146" s="22">
        <v>1500</v>
      </c>
      <c r="G146" s="22">
        <v>4148.6499999999996</v>
      </c>
      <c r="H146" s="33">
        <v>4148.6499999999996</v>
      </c>
      <c r="I146" s="22"/>
      <c r="J146" s="560">
        <f t="shared" si="9"/>
        <v>276.57666666666665</v>
      </c>
    </row>
    <row r="147" spans="1:10" ht="30.6">
      <c r="A147" s="39"/>
      <c r="B147" s="69">
        <v>90019</v>
      </c>
      <c r="C147" s="39"/>
      <c r="D147" s="616" t="s">
        <v>61</v>
      </c>
      <c r="E147" s="56">
        <f>SUM(E148:E148)</f>
        <v>20000</v>
      </c>
      <c r="F147" s="56">
        <f>SUM(F148:F148)</f>
        <v>20000</v>
      </c>
      <c r="G147" s="56">
        <f>SUM(G148:G148)</f>
        <v>11387.55</v>
      </c>
      <c r="H147" s="348">
        <f>H148</f>
        <v>11387.55</v>
      </c>
      <c r="I147" s="56"/>
      <c r="J147" s="560">
        <f t="shared" si="9"/>
        <v>56.937750000000001</v>
      </c>
    </row>
    <row r="148" spans="1:10" ht="20.399999999999999">
      <c r="A148" s="16"/>
      <c r="B148" s="16"/>
      <c r="C148" s="29">
        <v>690</v>
      </c>
      <c r="D148" s="617" t="s">
        <v>275</v>
      </c>
      <c r="E148" s="46">
        <v>20000</v>
      </c>
      <c r="F148" s="22">
        <v>20000</v>
      </c>
      <c r="G148" s="56">
        <v>11387.55</v>
      </c>
      <c r="H148" s="33">
        <v>11387.55</v>
      </c>
      <c r="I148" s="79"/>
      <c r="J148" s="560">
        <f t="shared" si="9"/>
        <v>56.937750000000001</v>
      </c>
    </row>
    <row r="149" spans="1:10" ht="30.6">
      <c r="A149" s="16"/>
      <c r="B149" s="34">
        <v>90020</v>
      </c>
      <c r="C149" s="16"/>
      <c r="D149" s="618" t="s">
        <v>276</v>
      </c>
      <c r="E149" s="56"/>
      <c r="F149" s="56">
        <f>F150</f>
        <v>334</v>
      </c>
      <c r="G149" s="56">
        <f>G150</f>
        <v>333.66</v>
      </c>
      <c r="H149" s="56">
        <f>H150</f>
        <v>333.66</v>
      </c>
      <c r="I149" s="22"/>
      <c r="J149" s="560">
        <f t="shared" si="9"/>
        <v>99.898203592814383</v>
      </c>
    </row>
    <row r="150" spans="1:10" s="190" customFormat="1">
      <c r="A150" s="192"/>
      <c r="B150" s="192"/>
      <c r="C150" s="343">
        <v>400</v>
      </c>
      <c r="D150" s="632" t="s">
        <v>277</v>
      </c>
      <c r="E150" s="633"/>
      <c r="F150" s="191">
        <v>334</v>
      </c>
      <c r="G150" s="634">
        <v>333.66</v>
      </c>
      <c r="H150" s="344">
        <v>333.66</v>
      </c>
      <c r="I150" s="635"/>
      <c r="J150" s="560">
        <f t="shared" si="9"/>
        <v>99.898203592814383</v>
      </c>
    </row>
    <row r="151" spans="1:10" s="190" customFormat="1">
      <c r="A151" s="192"/>
      <c r="B151" s="57">
        <v>90095</v>
      </c>
      <c r="C151" s="192"/>
      <c r="D151" s="636" t="s">
        <v>16</v>
      </c>
      <c r="E151" s="634"/>
      <c r="F151" s="634">
        <f>F153+F152</f>
        <v>37902.759999999995</v>
      </c>
      <c r="G151" s="634">
        <f>G153+G152</f>
        <v>37902.759999999995</v>
      </c>
      <c r="H151" s="634">
        <f>H153+H152</f>
        <v>37902.759999999995</v>
      </c>
      <c r="I151" s="634"/>
      <c r="J151" s="560">
        <f t="shared" si="9"/>
        <v>100</v>
      </c>
    </row>
    <row r="152" spans="1:10" s="190" customFormat="1" ht="42" customHeight="1">
      <c r="A152" s="192"/>
      <c r="B152" s="57"/>
      <c r="C152" s="29">
        <v>2460</v>
      </c>
      <c r="D152" s="932" t="s">
        <v>459</v>
      </c>
      <c r="E152" s="634"/>
      <c r="F152" s="634">
        <v>17902.759999999998</v>
      </c>
      <c r="G152" s="634">
        <v>17902.759999999998</v>
      </c>
      <c r="H152" s="634">
        <v>17902.759999999998</v>
      </c>
      <c r="I152" s="742"/>
      <c r="J152" s="910">
        <f t="shared" si="9"/>
        <v>100</v>
      </c>
    </row>
    <row r="153" spans="1:10" ht="61.2">
      <c r="A153" s="16"/>
      <c r="B153" s="16"/>
      <c r="C153" s="29">
        <v>2710</v>
      </c>
      <c r="D153" s="619" t="s">
        <v>424</v>
      </c>
      <c r="E153" s="22"/>
      <c r="F153" s="22">
        <v>20000</v>
      </c>
      <c r="G153" s="56">
        <v>20000</v>
      </c>
      <c r="H153" s="33">
        <v>20000</v>
      </c>
      <c r="I153" s="79"/>
      <c r="J153" s="560">
        <f t="shared" si="9"/>
        <v>100</v>
      </c>
    </row>
    <row r="154" spans="1:10" ht="22.2" customHeight="1">
      <c r="A154" s="1164" t="s">
        <v>65</v>
      </c>
      <c r="B154" s="1165"/>
      <c r="C154" s="1165"/>
      <c r="D154" s="1166"/>
      <c r="E154" s="957">
        <f t="shared" ref="E154:I154" si="10">E9+E19+E22+E29+E38+E43+E48+E76+E89+E111+E124+E127+E142</f>
        <v>23446000</v>
      </c>
      <c r="F154" s="957">
        <f t="shared" si="10"/>
        <v>25416000.000000004</v>
      </c>
      <c r="G154" s="957">
        <f>G9+G19+G22+G29+G38+G43+G48+G76+G89+G111+G124+G127+G142</f>
        <v>25466524.699999996</v>
      </c>
      <c r="H154" s="957">
        <f t="shared" si="10"/>
        <v>24717682.539999995</v>
      </c>
      <c r="I154" s="957">
        <f t="shared" si="10"/>
        <v>748842.16</v>
      </c>
      <c r="J154" s="958">
        <f t="shared" si="9"/>
        <v>100.19879091910605</v>
      </c>
    </row>
    <row r="155" spans="1:10" s="190" customFormat="1" ht="13.95" customHeight="1">
      <c r="A155" s="371" t="s">
        <v>297</v>
      </c>
      <c r="B155" s="638" t="s">
        <v>278</v>
      </c>
      <c r="C155" s="638"/>
      <c r="D155" s="639"/>
      <c r="E155" s="530">
        <f>SUM(E156:E159)</f>
        <v>6562655</v>
      </c>
      <c r="F155" s="530">
        <f>SUM(F156:F159)</f>
        <v>8252196</v>
      </c>
      <c r="G155" s="530">
        <f>SUM(G156:G159)</f>
        <v>8206165.1399999987</v>
      </c>
      <c r="H155" s="530">
        <f>SUM(H156:H159)</f>
        <v>8101165.1399999987</v>
      </c>
      <c r="I155" s="530">
        <f>SUM(I156:I159)</f>
        <v>105000</v>
      </c>
      <c r="J155" s="345">
        <f t="shared" ref="J155:J160" si="11">G155/F155*100</f>
        <v>99.442198658393451</v>
      </c>
    </row>
    <row r="156" spans="1:10" s="190" customFormat="1" ht="21.6" customHeight="1">
      <c r="A156" s="1157"/>
      <c r="B156" s="1167" t="s">
        <v>279</v>
      </c>
      <c r="C156" s="1167"/>
      <c r="D156" s="1167"/>
      <c r="E156" s="531">
        <f>E18+E31+E40+E42+E108+E113+E130+E133+E137+E139</f>
        <v>6303655</v>
      </c>
      <c r="F156" s="531">
        <f>F18+F31+F40+F42+F108+F113+F130+F133+F137+F139</f>
        <v>7377353.0800000001</v>
      </c>
      <c r="G156" s="531">
        <f>G18+G31+G40+G42+G108+G113+G130+G133+G137+G139</f>
        <v>7331322.2199999988</v>
      </c>
      <c r="H156" s="531">
        <f>H18+H31+H40+H42+H108+H113+H130+H133+H137+H139</f>
        <v>7331322.2199999988</v>
      </c>
      <c r="I156" s="531"/>
      <c r="J156" s="345">
        <f t="shared" si="11"/>
        <v>99.376051823725348</v>
      </c>
    </row>
    <row r="157" spans="1:10" ht="13.95" customHeight="1">
      <c r="A157" s="1158"/>
      <c r="B157" s="1167" t="s">
        <v>280</v>
      </c>
      <c r="C157" s="1167"/>
      <c r="D157" s="1167"/>
      <c r="E157" s="532">
        <f>E88+E91+E94+E102+E114+E116+E118+E121+E123+E126+E140</f>
        <v>259000</v>
      </c>
      <c r="F157" s="532">
        <f>F88+F91+F94+F102+F114+F116+F118+F121+F123+F126+F140</f>
        <v>705200.91999999993</v>
      </c>
      <c r="G157" s="532">
        <f>G88+G91+G94+G102+G114+G116+G118+G121+G123+G126+G140</f>
        <v>705200.91999999993</v>
      </c>
      <c r="H157" s="532">
        <f>H88+H91+H94+H102+H114+H116+H118+H121+H123+H126+H140</f>
        <v>705200.91999999993</v>
      </c>
      <c r="I157" s="532"/>
      <c r="J157" s="345">
        <f t="shared" si="11"/>
        <v>100</v>
      </c>
    </row>
    <row r="158" spans="1:10" ht="20.399999999999999" customHeight="1">
      <c r="A158" s="1158"/>
      <c r="B158" s="1167" t="s">
        <v>429</v>
      </c>
      <c r="C158" s="1167"/>
      <c r="D158" s="1167"/>
      <c r="E158" s="532"/>
      <c r="F158" s="532">
        <f>F110</f>
        <v>9600</v>
      </c>
      <c r="G158" s="532">
        <f>G110</f>
        <v>9600</v>
      </c>
      <c r="H158" s="532">
        <f>H110</f>
        <v>9600</v>
      </c>
      <c r="I158" s="532"/>
      <c r="J158" s="345">
        <f t="shared" si="11"/>
        <v>100</v>
      </c>
    </row>
    <row r="159" spans="1:10" s="190" customFormat="1" ht="21.6" customHeight="1">
      <c r="A159" s="1159"/>
      <c r="B159" s="1167" t="s">
        <v>281</v>
      </c>
      <c r="C159" s="1167"/>
      <c r="D159" s="1167"/>
      <c r="E159" s="531"/>
      <c r="F159" s="531">
        <f>F20+F45+F46+F47+F153</f>
        <v>160042</v>
      </c>
      <c r="G159" s="531">
        <f>G20+G45+G46+G47+G153</f>
        <v>160042</v>
      </c>
      <c r="H159" s="531">
        <f>H20+H45+H46+H47+H153</f>
        <v>55042</v>
      </c>
      <c r="I159" s="531">
        <f>I20+I45+I46+I47+I153</f>
        <v>105000</v>
      </c>
      <c r="J159" s="345">
        <f t="shared" si="11"/>
        <v>100</v>
      </c>
    </row>
    <row r="160" spans="1:10" s="631" customFormat="1" ht="13.95" customHeight="1">
      <c r="A160" s="640" t="s">
        <v>298</v>
      </c>
      <c r="B160" s="1154" t="s">
        <v>296</v>
      </c>
      <c r="C160" s="1155"/>
      <c r="D160" s="1156"/>
      <c r="E160" s="531">
        <f>E14+E92</f>
        <v>694408</v>
      </c>
      <c r="F160" s="531">
        <f>F14+F92</f>
        <v>923447</v>
      </c>
      <c r="G160" s="531">
        <f>G14+G37+G92</f>
        <v>771869.15</v>
      </c>
      <c r="H160" s="531">
        <f>H14+H37+H92</f>
        <v>128840</v>
      </c>
      <c r="I160" s="531">
        <f>I14+I92</f>
        <v>643029.15</v>
      </c>
      <c r="J160" s="345">
        <f t="shared" si="11"/>
        <v>83.585647037675145</v>
      </c>
    </row>
    <row r="161" spans="1:10" s="190" customFormat="1" ht="21.6" customHeight="1">
      <c r="A161" s="934" t="s">
        <v>299</v>
      </c>
      <c r="B161" s="1167" t="s">
        <v>425</v>
      </c>
      <c r="C161" s="1167"/>
      <c r="D161" s="1167"/>
      <c r="E161" s="531"/>
      <c r="F161" s="531">
        <f>F152</f>
        <v>17902.759999999998</v>
      </c>
      <c r="G161" s="531">
        <f>H161+I161</f>
        <v>17902.759999999998</v>
      </c>
      <c r="H161" s="531">
        <f>H152</f>
        <v>17902.759999999998</v>
      </c>
      <c r="I161" s="531"/>
      <c r="J161" s="345">
        <f t="shared" ref="J161" si="12">G161/F161*100</f>
        <v>100</v>
      </c>
    </row>
    <row r="162" spans="1:10" s="631" customFormat="1" ht="20.55" customHeight="1">
      <c r="A162" s="646" t="s">
        <v>426</v>
      </c>
      <c r="B162" s="1153" t="s">
        <v>226</v>
      </c>
      <c r="C162" s="1153"/>
      <c r="D162" s="1153"/>
      <c r="E162" s="191">
        <f>E70</f>
        <v>100000</v>
      </c>
      <c r="F162" s="191">
        <f>F70</f>
        <v>120000</v>
      </c>
      <c r="G162" s="191">
        <f>G70</f>
        <v>135926</v>
      </c>
      <c r="H162" s="191">
        <f>H70</f>
        <v>135926</v>
      </c>
      <c r="I162" s="641"/>
      <c r="J162" s="345">
        <f>G162/F162*100</f>
        <v>113.27166666666666</v>
      </c>
    </row>
  </sheetData>
  <sheetProtection formatCells="0"/>
  <mergeCells count="19">
    <mergeCell ref="B162:D162"/>
    <mergeCell ref="B160:D160"/>
    <mergeCell ref="A156:A159"/>
    <mergeCell ref="H6:I6"/>
    <mergeCell ref="J6:J7"/>
    <mergeCell ref="A154:D154"/>
    <mergeCell ref="B156:D156"/>
    <mergeCell ref="B158:D158"/>
    <mergeCell ref="G6:G7"/>
    <mergeCell ref="B159:D159"/>
    <mergeCell ref="B161:D161"/>
    <mergeCell ref="B157:D157"/>
    <mergeCell ref="D2:F2"/>
    <mergeCell ref="D3:F3"/>
    <mergeCell ref="D4:F4"/>
    <mergeCell ref="A6:C6"/>
    <mergeCell ref="D6:D7"/>
    <mergeCell ref="E6:E7"/>
    <mergeCell ref="F6:F7"/>
  </mergeCells>
  <pageMargins left="0.74803149606299213" right="0.39370078740157483" top="0.59055118110236227" bottom="0.78740157480314965" header="0" footer="0"/>
  <pageSetup paperSize="9" scale="85" orientation="portrait" r:id="rId1"/>
  <headerFooter alignWithMargins="0"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4"/>
  <sheetViews>
    <sheetView view="pageBreakPreview" zoomScale="90" zoomScaleNormal="100" zoomScaleSheetLayoutView="90" workbookViewId="0">
      <pane ySplit="11" topLeftCell="A12" activePane="bottomLeft" state="frozen"/>
      <selection pane="bottomLeft"/>
    </sheetView>
  </sheetViews>
  <sheetFormatPr defaultColWidth="9.88671875" defaultRowHeight="14.4"/>
  <cols>
    <col min="1" max="1" width="6" style="281" customWidth="1"/>
    <col min="2" max="2" width="7.5546875" style="282" customWidth="1"/>
    <col min="3" max="3" width="5" style="282" customWidth="1"/>
    <col min="4" max="4" width="31.33203125" style="283" customWidth="1"/>
    <col min="5" max="6" width="10.6640625" style="284" customWidth="1"/>
    <col min="7" max="7" width="10.6640625" style="285" customWidth="1"/>
    <col min="8" max="8" width="6.33203125" style="286" customWidth="1"/>
    <col min="9" max="9" width="10.6640625" style="285" customWidth="1"/>
    <col min="10" max="14" width="10.6640625" style="268" customWidth="1"/>
    <col min="15" max="15" width="8.5546875" style="268" customWidth="1"/>
    <col min="16" max="16" width="7.109375" style="268" customWidth="1"/>
    <col min="17" max="18" width="10.6640625" style="268" customWidth="1"/>
    <col min="19" max="19" width="9.88671875" style="268"/>
    <col min="20" max="20" width="11" style="268" customWidth="1"/>
    <col min="21" max="21" width="11.109375" style="268" customWidth="1"/>
    <col min="22" max="22" width="13.44140625" style="268" customWidth="1"/>
    <col min="24" max="255" width="9.88671875" style="268"/>
    <col min="256" max="256" width="4.88671875" style="268" customWidth="1"/>
    <col min="257" max="257" width="8.33203125" style="268" customWidth="1"/>
    <col min="258" max="258" width="5" style="268" customWidth="1"/>
    <col min="259" max="259" width="30.88671875" style="268" customWidth="1"/>
    <col min="260" max="261" width="12.109375" style="268" customWidth="1"/>
    <col min="262" max="262" width="11" style="268" customWidth="1"/>
    <col min="263" max="263" width="6.88671875" style="268" customWidth="1"/>
    <col min="264" max="264" width="10.33203125" style="268" customWidth="1"/>
    <col min="265" max="265" width="11.109375" style="268" customWidth="1"/>
    <col min="266" max="266" width="12.6640625" style="268" customWidth="1"/>
    <col min="267" max="267" width="9.109375" style="268" customWidth="1"/>
    <col min="268" max="268" width="9.6640625" style="268" customWidth="1"/>
    <col min="269" max="269" width="10.109375" style="268" customWidth="1"/>
    <col min="270" max="271" width="7.109375" style="268" customWidth="1"/>
    <col min="272" max="272" width="9.109375" style="268" customWidth="1"/>
    <col min="273" max="273" width="10.109375" style="268" customWidth="1"/>
    <col min="274" max="511" width="9.88671875" style="268"/>
    <col min="512" max="512" width="4.88671875" style="268" customWidth="1"/>
    <col min="513" max="513" width="8.33203125" style="268" customWidth="1"/>
    <col min="514" max="514" width="5" style="268" customWidth="1"/>
    <col min="515" max="515" width="30.88671875" style="268" customWidth="1"/>
    <col min="516" max="517" width="12.109375" style="268" customWidth="1"/>
    <col min="518" max="518" width="11" style="268" customWidth="1"/>
    <col min="519" max="519" width="6.88671875" style="268" customWidth="1"/>
    <col min="520" max="520" width="10.33203125" style="268" customWidth="1"/>
    <col min="521" max="521" width="11.109375" style="268" customWidth="1"/>
    <col min="522" max="522" width="12.6640625" style="268" customWidth="1"/>
    <col min="523" max="523" width="9.109375" style="268" customWidth="1"/>
    <col min="524" max="524" width="9.6640625" style="268" customWidth="1"/>
    <col min="525" max="525" width="10.109375" style="268" customWidth="1"/>
    <col min="526" max="527" width="7.109375" style="268" customWidth="1"/>
    <col min="528" max="528" width="9.109375" style="268" customWidth="1"/>
    <col min="529" max="529" width="10.109375" style="268" customWidth="1"/>
    <col min="530" max="767" width="9.88671875" style="268"/>
    <col min="768" max="768" width="4.88671875" style="268" customWidth="1"/>
    <col min="769" max="769" width="8.33203125" style="268" customWidth="1"/>
    <col min="770" max="770" width="5" style="268" customWidth="1"/>
    <col min="771" max="771" width="30.88671875" style="268" customWidth="1"/>
    <col min="772" max="773" width="12.109375" style="268" customWidth="1"/>
    <col min="774" max="774" width="11" style="268" customWidth="1"/>
    <col min="775" max="775" width="6.88671875" style="268" customWidth="1"/>
    <col min="776" max="776" width="10.33203125" style="268" customWidth="1"/>
    <col min="777" max="777" width="11.109375" style="268" customWidth="1"/>
    <col min="778" max="778" width="12.6640625" style="268" customWidth="1"/>
    <col min="779" max="779" width="9.109375" style="268" customWidth="1"/>
    <col min="780" max="780" width="9.6640625" style="268" customWidth="1"/>
    <col min="781" max="781" width="10.109375" style="268" customWidth="1"/>
    <col min="782" max="783" width="7.109375" style="268" customWidth="1"/>
    <col min="784" max="784" width="9.109375" style="268" customWidth="1"/>
    <col min="785" max="785" width="10.109375" style="268" customWidth="1"/>
    <col min="786" max="1023" width="9.88671875" style="268"/>
    <col min="1024" max="1024" width="4.88671875" style="268" customWidth="1"/>
    <col min="1025" max="1025" width="8.33203125" style="268" customWidth="1"/>
    <col min="1026" max="1026" width="5" style="268" customWidth="1"/>
    <col min="1027" max="1027" width="30.88671875" style="268" customWidth="1"/>
    <col min="1028" max="1029" width="12.109375" style="268" customWidth="1"/>
    <col min="1030" max="1030" width="11" style="268" customWidth="1"/>
    <col min="1031" max="1031" width="6.88671875" style="268" customWidth="1"/>
    <col min="1032" max="1032" width="10.33203125" style="268" customWidth="1"/>
    <col min="1033" max="1033" width="11.109375" style="268" customWidth="1"/>
    <col min="1034" max="1034" width="12.6640625" style="268" customWidth="1"/>
    <col min="1035" max="1035" width="9.109375" style="268" customWidth="1"/>
    <col min="1036" max="1036" width="9.6640625" style="268" customWidth="1"/>
    <col min="1037" max="1037" width="10.109375" style="268" customWidth="1"/>
    <col min="1038" max="1039" width="7.109375" style="268" customWidth="1"/>
    <col min="1040" max="1040" width="9.109375" style="268" customWidth="1"/>
    <col min="1041" max="1041" width="10.109375" style="268" customWidth="1"/>
    <col min="1042" max="1279" width="9.88671875" style="268"/>
    <col min="1280" max="1280" width="4.88671875" style="268" customWidth="1"/>
    <col min="1281" max="1281" width="8.33203125" style="268" customWidth="1"/>
    <col min="1282" max="1282" width="5" style="268" customWidth="1"/>
    <col min="1283" max="1283" width="30.88671875" style="268" customWidth="1"/>
    <col min="1284" max="1285" width="12.109375" style="268" customWidth="1"/>
    <col min="1286" max="1286" width="11" style="268" customWidth="1"/>
    <col min="1287" max="1287" width="6.88671875" style="268" customWidth="1"/>
    <col min="1288" max="1288" width="10.33203125" style="268" customWidth="1"/>
    <col min="1289" max="1289" width="11.109375" style="268" customWidth="1"/>
    <col min="1290" max="1290" width="12.6640625" style="268" customWidth="1"/>
    <col min="1291" max="1291" width="9.109375" style="268" customWidth="1"/>
    <col min="1292" max="1292" width="9.6640625" style="268" customWidth="1"/>
    <col min="1293" max="1293" width="10.109375" style="268" customWidth="1"/>
    <col min="1294" max="1295" width="7.109375" style="268" customWidth="1"/>
    <col min="1296" max="1296" width="9.109375" style="268" customWidth="1"/>
    <col min="1297" max="1297" width="10.109375" style="268" customWidth="1"/>
    <col min="1298" max="1535" width="9.88671875" style="268"/>
    <col min="1536" max="1536" width="4.88671875" style="268" customWidth="1"/>
    <col min="1537" max="1537" width="8.33203125" style="268" customWidth="1"/>
    <col min="1538" max="1538" width="5" style="268" customWidth="1"/>
    <col min="1539" max="1539" width="30.88671875" style="268" customWidth="1"/>
    <col min="1540" max="1541" width="12.109375" style="268" customWidth="1"/>
    <col min="1542" max="1542" width="11" style="268" customWidth="1"/>
    <col min="1543" max="1543" width="6.88671875" style="268" customWidth="1"/>
    <col min="1544" max="1544" width="10.33203125" style="268" customWidth="1"/>
    <col min="1545" max="1545" width="11.109375" style="268" customWidth="1"/>
    <col min="1546" max="1546" width="12.6640625" style="268" customWidth="1"/>
    <col min="1547" max="1547" width="9.109375" style="268" customWidth="1"/>
    <col min="1548" max="1548" width="9.6640625" style="268" customWidth="1"/>
    <col min="1549" max="1549" width="10.109375" style="268" customWidth="1"/>
    <col min="1550" max="1551" width="7.109375" style="268" customWidth="1"/>
    <col min="1552" max="1552" width="9.109375" style="268" customWidth="1"/>
    <col min="1553" max="1553" width="10.109375" style="268" customWidth="1"/>
    <col min="1554" max="1791" width="9.88671875" style="268"/>
    <col min="1792" max="1792" width="4.88671875" style="268" customWidth="1"/>
    <col min="1793" max="1793" width="8.33203125" style="268" customWidth="1"/>
    <col min="1794" max="1794" width="5" style="268" customWidth="1"/>
    <col min="1795" max="1795" width="30.88671875" style="268" customWidth="1"/>
    <col min="1796" max="1797" width="12.109375" style="268" customWidth="1"/>
    <col min="1798" max="1798" width="11" style="268" customWidth="1"/>
    <col min="1799" max="1799" width="6.88671875" style="268" customWidth="1"/>
    <col min="1800" max="1800" width="10.33203125" style="268" customWidth="1"/>
    <col min="1801" max="1801" width="11.109375" style="268" customWidth="1"/>
    <col min="1802" max="1802" width="12.6640625" style="268" customWidth="1"/>
    <col min="1803" max="1803" width="9.109375" style="268" customWidth="1"/>
    <col min="1804" max="1804" width="9.6640625" style="268" customWidth="1"/>
    <col min="1805" max="1805" width="10.109375" style="268" customWidth="1"/>
    <col min="1806" max="1807" width="7.109375" style="268" customWidth="1"/>
    <col min="1808" max="1808" width="9.109375" style="268" customWidth="1"/>
    <col min="1809" max="1809" width="10.109375" style="268" customWidth="1"/>
    <col min="1810" max="2047" width="9.88671875" style="268"/>
    <col min="2048" max="2048" width="4.88671875" style="268" customWidth="1"/>
    <col min="2049" max="2049" width="8.33203125" style="268" customWidth="1"/>
    <col min="2050" max="2050" width="5" style="268" customWidth="1"/>
    <col min="2051" max="2051" width="30.88671875" style="268" customWidth="1"/>
    <col min="2052" max="2053" width="12.109375" style="268" customWidth="1"/>
    <col min="2054" max="2054" width="11" style="268" customWidth="1"/>
    <col min="2055" max="2055" width="6.88671875" style="268" customWidth="1"/>
    <col min="2056" max="2056" width="10.33203125" style="268" customWidth="1"/>
    <col min="2057" max="2057" width="11.109375" style="268" customWidth="1"/>
    <col min="2058" max="2058" width="12.6640625" style="268" customWidth="1"/>
    <col min="2059" max="2059" width="9.109375" style="268" customWidth="1"/>
    <col min="2060" max="2060" width="9.6640625" style="268" customWidth="1"/>
    <col min="2061" max="2061" width="10.109375" style="268" customWidth="1"/>
    <col min="2062" max="2063" width="7.109375" style="268" customWidth="1"/>
    <col min="2064" max="2064" width="9.109375" style="268" customWidth="1"/>
    <col min="2065" max="2065" width="10.109375" style="268" customWidth="1"/>
    <col min="2066" max="2303" width="9.88671875" style="268"/>
    <col min="2304" max="2304" width="4.88671875" style="268" customWidth="1"/>
    <col min="2305" max="2305" width="8.33203125" style="268" customWidth="1"/>
    <col min="2306" max="2306" width="5" style="268" customWidth="1"/>
    <col min="2307" max="2307" width="30.88671875" style="268" customWidth="1"/>
    <col min="2308" max="2309" width="12.109375" style="268" customWidth="1"/>
    <col min="2310" max="2310" width="11" style="268" customWidth="1"/>
    <col min="2311" max="2311" width="6.88671875" style="268" customWidth="1"/>
    <col min="2312" max="2312" width="10.33203125" style="268" customWidth="1"/>
    <col min="2313" max="2313" width="11.109375" style="268" customWidth="1"/>
    <col min="2314" max="2314" width="12.6640625" style="268" customWidth="1"/>
    <col min="2315" max="2315" width="9.109375" style="268" customWidth="1"/>
    <col min="2316" max="2316" width="9.6640625" style="268" customWidth="1"/>
    <col min="2317" max="2317" width="10.109375" style="268" customWidth="1"/>
    <col min="2318" max="2319" width="7.109375" style="268" customWidth="1"/>
    <col min="2320" max="2320" width="9.109375" style="268" customWidth="1"/>
    <col min="2321" max="2321" width="10.109375" style="268" customWidth="1"/>
    <col min="2322" max="2559" width="9.88671875" style="268"/>
    <col min="2560" max="2560" width="4.88671875" style="268" customWidth="1"/>
    <col min="2561" max="2561" width="8.33203125" style="268" customWidth="1"/>
    <col min="2562" max="2562" width="5" style="268" customWidth="1"/>
    <col min="2563" max="2563" width="30.88671875" style="268" customWidth="1"/>
    <col min="2564" max="2565" width="12.109375" style="268" customWidth="1"/>
    <col min="2566" max="2566" width="11" style="268" customWidth="1"/>
    <col min="2567" max="2567" width="6.88671875" style="268" customWidth="1"/>
    <col min="2568" max="2568" width="10.33203125" style="268" customWidth="1"/>
    <col min="2569" max="2569" width="11.109375" style="268" customWidth="1"/>
    <col min="2570" max="2570" width="12.6640625" style="268" customWidth="1"/>
    <col min="2571" max="2571" width="9.109375" style="268" customWidth="1"/>
    <col min="2572" max="2572" width="9.6640625" style="268" customWidth="1"/>
    <col min="2573" max="2573" width="10.109375" style="268" customWidth="1"/>
    <col min="2574" max="2575" width="7.109375" style="268" customWidth="1"/>
    <col min="2576" max="2576" width="9.109375" style="268" customWidth="1"/>
    <col min="2577" max="2577" width="10.109375" style="268" customWidth="1"/>
    <col min="2578" max="2815" width="9.88671875" style="268"/>
    <col min="2816" max="2816" width="4.88671875" style="268" customWidth="1"/>
    <col min="2817" max="2817" width="8.33203125" style="268" customWidth="1"/>
    <col min="2818" max="2818" width="5" style="268" customWidth="1"/>
    <col min="2819" max="2819" width="30.88671875" style="268" customWidth="1"/>
    <col min="2820" max="2821" width="12.109375" style="268" customWidth="1"/>
    <col min="2822" max="2822" width="11" style="268" customWidth="1"/>
    <col min="2823" max="2823" width="6.88671875" style="268" customWidth="1"/>
    <col min="2824" max="2824" width="10.33203125" style="268" customWidth="1"/>
    <col min="2825" max="2825" width="11.109375" style="268" customWidth="1"/>
    <col min="2826" max="2826" width="12.6640625" style="268" customWidth="1"/>
    <col min="2827" max="2827" width="9.109375" style="268" customWidth="1"/>
    <col min="2828" max="2828" width="9.6640625" style="268" customWidth="1"/>
    <col min="2829" max="2829" width="10.109375" style="268" customWidth="1"/>
    <col min="2830" max="2831" width="7.109375" style="268" customWidth="1"/>
    <col min="2832" max="2832" width="9.109375" style="268" customWidth="1"/>
    <col min="2833" max="2833" width="10.109375" style="268" customWidth="1"/>
    <col min="2834" max="3071" width="9.88671875" style="268"/>
    <col min="3072" max="3072" width="4.88671875" style="268" customWidth="1"/>
    <col min="3073" max="3073" width="8.33203125" style="268" customWidth="1"/>
    <col min="3074" max="3074" width="5" style="268" customWidth="1"/>
    <col min="3075" max="3075" width="30.88671875" style="268" customWidth="1"/>
    <col min="3076" max="3077" width="12.109375" style="268" customWidth="1"/>
    <col min="3078" max="3078" width="11" style="268" customWidth="1"/>
    <col min="3079" max="3079" width="6.88671875" style="268" customWidth="1"/>
    <col min="3080" max="3080" width="10.33203125" style="268" customWidth="1"/>
    <col min="3081" max="3081" width="11.109375" style="268" customWidth="1"/>
    <col min="3082" max="3082" width="12.6640625" style="268" customWidth="1"/>
    <col min="3083" max="3083" width="9.109375" style="268" customWidth="1"/>
    <col min="3084" max="3084" width="9.6640625" style="268" customWidth="1"/>
    <col min="3085" max="3085" width="10.109375" style="268" customWidth="1"/>
    <col min="3086" max="3087" width="7.109375" style="268" customWidth="1"/>
    <col min="3088" max="3088" width="9.109375" style="268" customWidth="1"/>
    <col min="3089" max="3089" width="10.109375" style="268" customWidth="1"/>
    <col min="3090" max="3327" width="9.88671875" style="268"/>
    <col min="3328" max="3328" width="4.88671875" style="268" customWidth="1"/>
    <col min="3329" max="3329" width="8.33203125" style="268" customWidth="1"/>
    <col min="3330" max="3330" width="5" style="268" customWidth="1"/>
    <col min="3331" max="3331" width="30.88671875" style="268" customWidth="1"/>
    <col min="3332" max="3333" width="12.109375" style="268" customWidth="1"/>
    <col min="3334" max="3334" width="11" style="268" customWidth="1"/>
    <col min="3335" max="3335" width="6.88671875" style="268" customWidth="1"/>
    <col min="3336" max="3336" width="10.33203125" style="268" customWidth="1"/>
    <col min="3337" max="3337" width="11.109375" style="268" customWidth="1"/>
    <col min="3338" max="3338" width="12.6640625" style="268" customWidth="1"/>
    <col min="3339" max="3339" width="9.109375" style="268" customWidth="1"/>
    <col min="3340" max="3340" width="9.6640625" style="268" customWidth="1"/>
    <col min="3341" max="3341" width="10.109375" style="268" customWidth="1"/>
    <col min="3342" max="3343" width="7.109375" style="268" customWidth="1"/>
    <col min="3344" max="3344" width="9.109375" style="268" customWidth="1"/>
    <col min="3345" max="3345" width="10.109375" style="268" customWidth="1"/>
    <col min="3346" max="3583" width="9.88671875" style="268"/>
    <col min="3584" max="3584" width="4.88671875" style="268" customWidth="1"/>
    <col min="3585" max="3585" width="8.33203125" style="268" customWidth="1"/>
    <col min="3586" max="3586" width="5" style="268" customWidth="1"/>
    <col min="3587" max="3587" width="30.88671875" style="268" customWidth="1"/>
    <col min="3588" max="3589" width="12.109375" style="268" customWidth="1"/>
    <col min="3590" max="3590" width="11" style="268" customWidth="1"/>
    <col min="3591" max="3591" width="6.88671875" style="268" customWidth="1"/>
    <col min="3592" max="3592" width="10.33203125" style="268" customWidth="1"/>
    <col min="3593" max="3593" width="11.109375" style="268" customWidth="1"/>
    <col min="3594" max="3594" width="12.6640625" style="268" customWidth="1"/>
    <col min="3595" max="3595" width="9.109375" style="268" customWidth="1"/>
    <col min="3596" max="3596" width="9.6640625" style="268" customWidth="1"/>
    <col min="3597" max="3597" width="10.109375" style="268" customWidth="1"/>
    <col min="3598" max="3599" width="7.109375" style="268" customWidth="1"/>
    <col min="3600" max="3600" width="9.109375" style="268" customWidth="1"/>
    <col min="3601" max="3601" width="10.109375" style="268" customWidth="1"/>
    <col min="3602" max="3839" width="9.88671875" style="268"/>
    <col min="3840" max="3840" width="4.88671875" style="268" customWidth="1"/>
    <col min="3841" max="3841" width="8.33203125" style="268" customWidth="1"/>
    <col min="3842" max="3842" width="5" style="268" customWidth="1"/>
    <col min="3843" max="3843" width="30.88671875" style="268" customWidth="1"/>
    <col min="3844" max="3845" width="12.109375" style="268" customWidth="1"/>
    <col min="3846" max="3846" width="11" style="268" customWidth="1"/>
    <col min="3847" max="3847" width="6.88671875" style="268" customWidth="1"/>
    <col min="3848" max="3848" width="10.33203125" style="268" customWidth="1"/>
    <col min="3849" max="3849" width="11.109375" style="268" customWidth="1"/>
    <col min="3850" max="3850" width="12.6640625" style="268" customWidth="1"/>
    <col min="3851" max="3851" width="9.109375" style="268" customWidth="1"/>
    <col min="3852" max="3852" width="9.6640625" style="268" customWidth="1"/>
    <col min="3853" max="3853" width="10.109375" style="268" customWidth="1"/>
    <col min="3854" max="3855" width="7.109375" style="268" customWidth="1"/>
    <col min="3856" max="3856" width="9.109375" style="268" customWidth="1"/>
    <col min="3857" max="3857" width="10.109375" style="268" customWidth="1"/>
    <col min="3858" max="4095" width="9.88671875" style="268"/>
    <col min="4096" max="4096" width="4.88671875" style="268" customWidth="1"/>
    <col min="4097" max="4097" width="8.33203125" style="268" customWidth="1"/>
    <col min="4098" max="4098" width="5" style="268" customWidth="1"/>
    <col min="4099" max="4099" width="30.88671875" style="268" customWidth="1"/>
    <col min="4100" max="4101" width="12.109375" style="268" customWidth="1"/>
    <col min="4102" max="4102" width="11" style="268" customWidth="1"/>
    <col min="4103" max="4103" width="6.88671875" style="268" customWidth="1"/>
    <col min="4104" max="4104" width="10.33203125" style="268" customWidth="1"/>
    <col min="4105" max="4105" width="11.109375" style="268" customWidth="1"/>
    <col min="4106" max="4106" width="12.6640625" style="268" customWidth="1"/>
    <col min="4107" max="4107" width="9.109375" style="268" customWidth="1"/>
    <col min="4108" max="4108" width="9.6640625" style="268" customWidth="1"/>
    <col min="4109" max="4109" width="10.109375" style="268" customWidth="1"/>
    <col min="4110" max="4111" width="7.109375" style="268" customWidth="1"/>
    <col min="4112" max="4112" width="9.109375" style="268" customWidth="1"/>
    <col min="4113" max="4113" width="10.109375" style="268" customWidth="1"/>
    <col min="4114" max="4351" width="9.88671875" style="268"/>
    <col min="4352" max="4352" width="4.88671875" style="268" customWidth="1"/>
    <col min="4353" max="4353" width="8.33203125" style="268" customWidth="1"/>
    <col min="4354" max="4354" width="5" style="268" customWidth="1"/>
    <col min="4355" max="4355" width="30.88671875" style="268" customWidth="1"/>
    <col min="4356" max="4357" width="12.109375" style="268" customWidth="1"/>
    <col min="4358" max="4358" width="11" style="268" customWidth="1"/>
    <col min="4359" max="4359" width="6.88671875" style="268" customWidth="1"/>
    <col min="4360" max="4360" width="10.33203125" style="268" customWidth="1"/>
    <col min="4361" max="4361" width="11.109375" style="268" customWidth="1"/>
    <col min="4362" max="4362" width="12.6640625" style="268" customWidth="1"/>
    <col min="4363" max="4363" width="9.109375" style="268" customWidth="1"/>
    <col min="4364" max="4364" width="9.6640625" style="268" customWidth="1"/>
    <col min="4365" max="4365" width="10.109375" style="268" customWidth="1"/>
    <col min="4366" max="4367" width="7.109375" style="268" customWidth="1"/>
    <col min="4368" max="4368" width="9.109375" style="268" customWidth="1"/>
    <col min="4369" max="4369" width="10.109375" style="268" customWidth="1"/>
    <col min="4370" max="4607" width="9.88671875" style="268"/>
    <col min="4608" max="4608" width="4.88671875" style="268" customWidth="1"/>
    <col min="4609" max="4609" width="8.33203125" style="268" customWidth="1"/>
    <col min="4610" max="4610" width="5" style="268" customWidth="1"/>
    <col min="4611" max="4611" width="30.88671875" style="268" customWidth="1"/>
    <col min="4612" max="4613" width="12.109375" style="268" customWidth="1"/>
    <col min="4614" max="4614" width="11" style="268" customWidth="1"/>
    <col min="4615" max="4615" width="6.88671875" style="268" customWidth="1"/>
    <col min="4616" max="4616" width="10.33203125" style="268" customWidth="1"/>
    <col min="4617" max="4617" width="11.109375" style="268" customWidth="1"/>
    <col min="4618" max="4618" width="12.6640625" style="268" customWidth="1"/>
    <col min="4619" max="4619" width="9.109375" style="268" customWidth="1"/>
    <col min="4620" max="4620" width="9.6640625" style="268" customWidth="1"/>
    <col min="4621" max="4621" width="10.109375" style="268" customWidth="1"/>
    <col min="4622" max="4623" width="7.109375" style="268" customWidth="1"/>
    <col min="4624" max="4624" width="9.109375" style="268" customWidth="1"/>
    <col min="4625" max="4625" width="10.109375" style="268" customWidth="1"/>
    <col min="4626" max="4863" width="9.88671875" style="268"/>
    <col min="4864" max="4864" width="4.88671875" style="268" customWidth="1"/>
    <col min="4865" max="4865" width="8.33203125" style="268" customWidth="1"/>
    <col min="4866" max="4866" width="5" style="268" customWidth="1"/>
    <col min="4867" max="4867" width="30.88671875" style="268" customWidth="1"/>
    <col min="4868" max="4869" width="12.109375" style="268" customWidth="1"/>
    <col min="4870" max="4870" width="11" style="268" customWidth="1"/>
    <col min="4871" max="4871" width="6.88671875" style="268" customWidth="1"/>
    <col min="4872" max="4872" width="10.33203125" style="268" customWidth="1"/>
    <col min="4873" max="4873" width="11.109375" style="268" customWidth="1"/>
    <col min="4874" max="4874" width="12.6640625" style="268" customWidth="1"/>
    <col min="4875" max="4875" width="9.109375" style="268" customWidth="1"/>
    <col min="4876" max="4876" width="9.6640625" style="268" customWidth="1"/>
    <col min="4877" max="4877" width="10.109375" style="268" customWidth="1"/>
    <col min="4878" max="4879" width="7.109375" style="268" customWidth="1"/>
    <col min="4880" max="4880" width="9.109375" style="268" customWidth="1"/>
    <col min="4881" max="4881" width="10.109375" style="268" customWidth="1"/>
    <col min="4882" max="5119" width="9.88671875" style="268"/>
    <col min="5120" max="5120" width="4.88671875" style="268" customWidth="1"/>
    <col min="5121" max="5121" width="8.33203125" style="268" customWidth="1"/>
    <col min="5122" max="5122" width="5" style="268" customWidth="1"/>
    <col min="5123" max="5123" width="30.88671875" style="268" customWidth="1"/>
    <col min="5124" max="5125" width="12.109375" style="268" customWidth="1"/>
    <col min="5126" max="5126" width="11" style="268" customWidth="1"/>
    <col min="5127" max="5127" width="6.88671875" style="268" customWidth="1"/>
    <col min="5128" max="5128" width="10.33203125" style="268" customWidth="1"/>
    <col min="5129" max="5129" width="11.109375" style="268" customWidth="1"/>
    <col min="5130" max="5130" width="12.6640625" style="268" customWidth="1"/>
    <col min="5131" max="5131" width="9.109375" style="268" customWidth="1"/>
    <col min="5132" max="5132" width="9.6640625" style="268" customWidth="1"/>
    <col min="5133" max="5133" width="10.109375" style="268" customWidth="1"/>
    <col min="5134" max="5135" width="7.109375" style="268" customWidth="1"/>
    <col min="5136" max="5136" width="9.109375" style="268" customWidth="1"/>
    <col min="5137" max="5137" width="10.109375" style="268" customWidth="1"/>
    <col min="5138" max="5375" width="9.88671875" style="268"/>
    <col min="5376" max="5376" width="4.88671875" style="268" customWidth="1"/>
    <col min="5377" max="5377" width="8.33203125" style="268" customWidth="1"/>
    <col min="5378" max="5378" width="5" style="268" customWidth="1"/>
    <col min="5379" max="5379" width="30.88671875" style="268" customWidth="1"/>
    <col min="5380" max="5381" width="12.109375" style="268" customWidth="1"/>
    <col min="5382" max="5382" width="11" style="268" customWidth="1"/>
    <col min="5383" max="5383" width="6.88671875" style="268" customWidth="1"/>
    <col min="5384" max="5384" width="10.33203125" style="268" customWidth="1"/>
    <col min="5385" max="5385" width="11.109375" style="268" customWidth="1"/>
    <col min="5386" max="5386" width="12.6640625" style="268" customWidth="1"/>
    <col min="5387" max="5387" width="9.109375" style="268" customWidth="1"/>
    <col min="5388" max="5388" width="9.6640625" style="268" customWidth="1"/>
    <col min="5389" max="5389" width="10.109375" style="268" customWidth="1"/>
    <col min="5390" max="5391" width="7.109375" style="268" customWidth="1"/>
    <col min="5392" max="5392" width="9.109375" style="268" customWidth="1"/>
    <col min="5393" max="5393" width="10.109375" style="268" customWidth="1"/>
    <col min="5394" max="5631" width="9.88671875" style="268"/>
    <col min="5632" max="5632" width="4.88671875" style="268" customWidth="1"/>
    <col min="5633" max="5633" width="8.33203125" style="268" customWidth="1"/>
    <col min="5634" max="5634" width="5" style="268" customWidth="1"/>
    <col min="5635" max="5635" width="30.88671875" style="268" customWidth="1"/>
    <col min="5636" max="5637" width="12.109375" style="268" customWidth="1"/>
    <col min="5638" max="5638" width="11" style="268" customWidth="1"/>
    <col min="5639" max="5639" width="6.88671875" style="268" customWidth="1"/>
    <col min="5640" max="5640" width="10.33203125" style="268" customWidth="1"/>
    <col min="5641" max="5641" width="11.109375" style="268" customWidth="1"/>
    <col min="5642" max="5642" width="12.6640625" style="268" customWidth="1"/>
    <col min="5643" max="5643" width="9.109375" style="268" customWidth="1"/>
    <col min="5644" max="5644" width="9.6640625" style="268" customWidth="1"/>
    <col min="5645" max="5645" width="10.109375" style="268" customWidth="1"/>
    <col min="5646" max="5647" width="7.109375" style="268" customWidth="1"/>
    <col min="5648" max="5648" width="9.109375" style="268" customWidth="1"/>
    <col min="5649" max="5649" width="10.109375" style="268" customWidth="1"/>
    <col min="5650" max="5887" width="9.88671875" style="268"/>
    <col min="5888" max="5888" width="4.88671875" style="268" customWidth="1"/>
    <col min="5889" max="5889" width="8.33203125" style="268" customWidth="1"/>
    <col min="5890" max="5890" width="5" style="268" customWidth="1"/>
    <col min="5891" max="5891" width="30.88671875" style="268" customWidth="1"/>
    <col min="5892" max="5893" width="12.109375" style="268" customWidth="1"/>
    <col min="5894" max="5894" width="11" style="268" customWidth="1"/>
    <col min="5895" max="5895" width="6.88671875" style="268" customWidth="1"/>
    <col min="5896" max="5896" width="10.33203125" style="268" customWidth="1"/>
    <col min="5897" max="5897" width="11.109375" style="268" customWidth="1"/>
    <col min="5898" max="5898" width="12.6640625" style="268" customWidth="1"/>
    <col min="5899" max="5899" width="9.109375" style="268" customWidth="1"/>
    <col min="5900" max="5900" width="9.6640625" style="268" customWidth="1"/>
    <col min="5901" max="5901" width="10.109375" style="268" customWidth="1"/>
    <col min="5902" max="5903" width="7.109375" style="268" customWidth="1"/>
    <col min="5904" max="5904" width="9.109375" style="268" customWidth="1"/>
    <col min="5905" max="5905" width="10.109375" style="268" customWidth="1"/>
    <col min="5906" max="6143" width="9.88671875" style="268"/>
    <col min="6144" max="6144" width="4.88671875" style="268" customWidth="1"/>
    <col min="6145" max="6145" width="8.33203125" style="268" customWidth="1"/>
    <col min="6146" max="6146" width="5" style="268" customWidth="1"/>
    <col min="6147" max="6147" width="30.88671875" style="268" customWidth="1"/>
    <col min="6148" max="6149" width="12.109375" style="268" customWidth="1"/>
    <col min="6150" max="6150" width="11" style="268" customWidth="1"/>
    <col min="6151" max="6151" width="6.88671875" style="268" customWidth="1"/>
    <col min="6152" max="6152" width="10.33203125" style="268" customWidth="1"/>
    <col min="6153" max="6153" width="11.109375" style="268" customWidth="1"/>
    <col min="6154" max="6154" width="12.6640625" style="268" customWidth="1"/>
    <col min="6155" max="6155" width="9.109375" style="268" customWidth="1"/>
    <col min="6156" max="6156" width="9.6640625" style="268" customWidth="1"/>
    <col min="6157" max="6157" width="10.109375" style="268" customWidth="1"/>
    <col min="6158" max="6159" width="7.109375" style="268" customWidth="1"/>
    <col min="6160" max="6160" width="9.109375" style="268" customWidth="1"/>
    <col min="6161" max="6161" width="10.109375" style="268" customWidth="1"/>
    <col min="6162" max="6399" width="9.88671875" style="268"/>
    <col min="6400" max="6400" width="4.88671875" style="268" customWidth="1"/>
    <col min="6401" max="6401" width="8.33203125" style="268" customWidth="1"/>
    <col min="6402" max="6402" width="5" style="268" customWidth="1"/>
    <col min="6403" max="6403" width="30.88671875" style="268" customWidth="1"/>
    <col min="6404" max="6405" width="12.109375" style="268" customWidth="1"/>
    <col min="6406" max="6406" width="11" style="268" customWidth="1"/>
    <col min="6407" max="6407" width="6.88671875" style="268" customWidth="1"/>
    <col min="6408" max="6408" width="10.33203125" style="268" customWidth="1"/>
    <col min="6409" max="6409" width="11.109375" style="268" customWidth="1"/>
    <col min="6410" max="6410" width="12.6640625" style="268" customWidth="1"/>
    <col min="6411" max="6411" width="9.109375" style="268" customWidth="1"/>
    <col min="6412" max="6412" width="9.6640625" style="268" customWidth="1"/>
    <col min="6413" max="6413" width="10.109375" style="268" customWidth="1"/>
    <col min="6414" max="6415" width="7.109375" style="268" customWidth="1"/>
    <col min="6416" max="6416" width="9.109375" style="268" customWidth="1"/>
    <col min="6417" max="6417" width="10.109375" style="268" customWidth="1"/>
    <col min="6418" max="6655" width="9.88671875" style="268"/>
    <col min="6656" max="6656" width="4.88671875" style="268" customWidth="1"/>
    <col min="6657" max="6657" width="8.33203125" style="268" customWidth="1"/>
    <col min="6658" max="6658" width="5" style="268" customWidth="1"/>
    <col min="6659" max="6659" width="30.88671875" style="268" customWidth="1"/>
    <col min="6660" max="6661" width="12.109375" style="268" customWidth="1"/>
    <col min="6662" max="6662" width="11" style="268" customWidth="1"/>
    <col min="6663" max="6663" width="6.88671875" style="268" customWidth="1"/>
    <col min="6664" max="6664" width="10.33203125" style="268" customWidth="1"/>
    <col min="6665" max="6665" width="11.109375" style="268" customWidth="1"/>
    <col min="6666" max="6666" width="12.6640625" style="268" customWidth="1"/>
    <col min="6667" max="6667" width="9.109375" style="268" customWidth="1"/>
    <col min="6668" max="6668" width="9.6640625" style="268" customWidth="1"/>
    <col min="6669" max="6669" width="10.109375" style="268" customWidth="1"/>
    <col min="6670" max="6671" width="7.109375" style="268" customWidth="1"/>
    <col min="6672" max="6672" width="9.109375" style="268" customWidth="1"/>
    <col min="6673" max="6673" width="10.109375" style="268" customWidth="1"/>
    <col min="6674" max="6911" width="9.88671875" style="268"/>
    <col min="6912" max="6912" width="4.88671875" style="268" customWidth="1"/>
    <col min="6913" max="6913" width="8.33203125" style="268" customWidth="1"/>
    <col min="6914" max="6914" width="5" style="268" customWidth="1"/>
    <col min="6915" max="6915" width="30.88671875" style="268" customWidth="1"/>
    <col min="6916" max="6917" width="12.109375" style="268" customWidth="1"/>
    <col min="6918" max="6918" width="11" style="268" customWidth="1"/>
    <col min="6919" max="6919" width="6.88671875" style="268" customWidth="1"/>
    <col min="6920" max="6920" width="10.33203125" style="268" customWidth="1"/>
    <col min="6921" max="6921" width="11.109375" style="268" customWidth="1"/>
    <col min="6922" max="6922" width="12.6640625" style="268" customWidth="1"/>
    <col min="6923" max="6923" width="9.109375" style="268" customWidth="1"/>
    <col min="6924" max="6924" width="9.6640625" style="268" customWidth="1"/>
    <col min="6925" max="6925" width="10.109375" style="268" customWidth="1"/>
    <col min="6926" max="6927" width="7.109375" style="268" customWidth="1"/>
    <col min="6928" max="6928" width="9.109375" style="268" customWidth="1"/>
    <col min="6929" max="6929" width="10.109375" style="268" customWidth="1"/>
    <col min="6930" max="7167" width="9.88671875" style="268"/>
    <col min="7168" max="7168" width="4.88671875" style="268" customWidth="1"/>
    <col min="7169" max="7169" width="8.33203125" style="268" customWidth="1"/>
    <col min="7170" max="7170" width="5" style="268" customWidth="1"/>
    <col min="7171" max="7171" width="30.88671875" style="268" customWidth="1"/>
    <col min="7172" max="7173" width="12.109375" style="268" customWidth="1"/>
    <col min="7174" max="7174" width="11" style="268" customWidth="1"/>
    <col min="7175" max="7175" width="6.88671875" style="268" customWidth="1"/>
    <col min="7176" max="7176" width="10.33203125" style="268" customWidth="1"/>
    <col min="7177" max="7177" width="11.109375" style="268" customWidth="1"/>
    <col min="7178" max="7178" width="12.6640625" style="268" customWidth="1"/>
    <col min="7179" max="7179" width="9.109375" style="268" customWidth="1"/>
    <col min="7180" max="7180" width="9.6640625" style="268" customWidth="1"/>
    <col min="7181" max="7181" width="10.109375" style="268" customWidth="1"/>
    <col min="7182" max="7183" width="7.109375" style="268" customWidth="1"/>
    <col min="7184" max="7184" width="9.109375" style="268" customWidth="1"/>
    <col min="7185" max="7185" width="10.109375" style="268" customWidth="1"/>
    <col min="7186" max="7423" width="9.88671875" style="268"/>
    <col min="7424" max="7424" width="4.88671875" style="268" customWidth="1"/>
    <col min="7425" max="7425" width="8.33203125" style="268" customWidth="1"/>
    <col min="7426" max="7426" width="5" style="268" customWidth="1"/>
    <col min="7427" max="7427" width="30.88671875" style="268" customWidth="1"/>
    <col min="7428" max="7429" width="12.109375" style="268" customWidth="1"/>
    <col min="7430" max="7430" width="11" style="268" customWidth="1"/>
    <col min="7431" max="7431" width="6.88671875" style="268" customWidth="1"/>
    <col min="7432" max="7432" width="10.33203125" style="268" customWidth="1"/>
    <col min="7433" max="7433" width="11.109375" style="268" customWidth="1"/>
    <col min="7434" max="7434" width="12.6640625" style="268" customWidth="1"/>
    <col min="7435" max="7435" width="9.109375" style="268" customWidth="1"/>
    <col min="7436" max="7436" width="9.6640625" style="268" customWidth="1"/>
    <col min="7437" max="7437" width="10.109375" style="268" customWidth="1"/>
    <col min="7438" max="7439" width="7.109375" style="268" customWidth="1"/>
    <col min="7440" max="7440" width="9.109375" style="268" customWidth="1"/>
    <col min="7441" max="7441" width="10.109375" style="268" customWidth="1"/>
    <col min="7442" max="7679" width="9.88671875" style="268"/>
    <col min="7680" max="7680" width="4.88671875" style="268" customWidth="1"/>
    <col min="7681" max="7681" width="8.33203125" style="268" customWidth="1"/>
    <col min="7682" max="7682" width="5" style="268" customWidth="1"/>
    <col min="7683" max="7683" width="30.88671875" style="268" customWidth="1"/>
    <col min="7684" max="7685" width="12.109375" style="268" customWidth="1"/>
    <col min="7686" max="7686" width="11" style="268" customWidth="1"/>
    <col min="7687" max="7687" width="6.88671875" style="268" customWidth="1"/>
    <col min="7688" max="7688" width="10.33203125" style="268" customWidth="1"/>
    <col min="7689" max="7689" width="11.109375" style="268" customWidth="1"/>
    <col min="7690" max="7690" width="12.6640625" style="268" customWidth="1"/>
    <col min="7691" max="7691" width="9.109375" style="268" customWidth="1"/>
    <col min="7692" max="7692" width="9.6640625" style="268" customWidth="1"/>
    <col min="7693" max="7693" width="10.109375" style="268" customWidth="1"/>
    <col min="7694" max="7695" width="7.109375" style="268" customWidth="1"/>
    <col min="7696" max="7696" width="9.109375" style="268" customWidth="1"/>
    <col min="7697" max="7697" width="10.109375" style="268" customWidth="1"/>
    <col min="7698" max="7935" width="9.88671875" style="268"/>
    <col min="7936" max="7936" width="4.88671875" style="268" customWidth="1"/>
    <col min="7937" max="7937" width="8.33203125" style="268" customWidth="1"/>
    <col min="7938" max="7938" width="5" style="268" customWidth="1"/>
    <col min="7939" max="7939" width="30.88671875" style="268" customWidth="1"/>
    <col min="7940" max="7941" width="12.109375" style="268" customWidth="1"/>
    <col min="7942" max="7942" width="11" style="268" customWidth="1"/>
    <col min="7943" max="7943" width="6.88671875" style="268" customWidth="1"/>
    <col min="7944" max="7944" width="10.33203125" style="268" customWidth="1"/>
    <col min="7945" max="7945" width="11.109375" style="268" customWidth="1"/>
    <col min="7946" max="7946" width="12.6640625" style="268" customWidth="1"/>
    <col min="7947" max="7947" width="9.109375" style="268" customWidth="1"/>
    <col min="7948" max="7948" width="9.6640625" style="268" customWidth="1"/>
    <col min="7949" max="7949" width="10.109375" style="268" customWidth="1"/>
    <col min="7950" max="7951" width="7.109375" style="268" customWidth="1"/>
    <col min="7952" max="7952" width="9.109375" style="268" customWidth="1"/>
    <col min="7953" max="7953" width="10.109375" style="268" customWidth="1"/>
    <col min="7954" max="8191" width="9.88671875" style="268"/>
    <col min="8192" max="8192" width="4.88671875" style="268" customWidth="1"/>
    <col min="8193" max="8193" width="8.33203125" style="268" customWidth="1"/>
    <col min="8194" max="8194" width="5" style="268" customWidth="1"/>
    <col min="8195" max="8195" width="30.88671875" style="268" customWidth="1"/>
    <col min="8196" max="8197" width="12.109375" style="268" customWidth="1"/>
    <col min="8198" max="8198" width="11" style="268" customWidth="1"/>
    <col min="8199" max="8199" width="6.88671875" style="268" customWidth="1"/>
    <col min="8200" max="8200" width="10.33203125" style="268" customWidth="1"/>
    <col min="8201" max="8201" width="11.109375" style="268" customWidth="1"/>
    <col min="8202" max="8202" width="12.6640625" style="268" customWidth="1"/>
    <col min="8203" max="8203" width="9.109375" style="268" customWidth="1"/>
    <col min="8204" max="8204" width="9.6640625" style="268" customWidth="1"/>
    <col min="8205" max="8205" width="10.109375" style="268" customWidth="1"/>
    <col min="8206" max="8207" width="7.109375" style="268" customWidth="1"/>
    <col min="8208" max="8208" width="9.109375" style="268" customWidth="1"/>
    <col min="8209" max="8209" width="10.109375" style="268" customWidth="1"/>
    <col min="8210" max="8447" width="9.88671875" style="268"/>
    <col min="8448" max="8448" width="4.88671875" style="268" customWidth="1"/>
    <col min="8449" max="8449" width="8.33203125" style="268" customWidth="1"/>
    <col min="8450" max="8450" width="5" style="268" customWidth="1"/>
    <col min="8451" max="8451" width="30.88671875" style="268" customWidth="1"/>
    <col min="8452" max="8453" width="12.109375" style="268" customWidth="1"/>
    <col min="8454" max="8454" width="11" style="268" customWidth="1"/>
    <col min="8455" max="8455" width="6.88671875" style="268" customWidth="1"/>
    <col min="8456" max="8456" width="10.33203125" style="268" customWidth="1"/>
    <col min="8457" max="8457" width="11.109375" style="268" customWidth="1"/>
    <col min="8458" max="8458" width="12.6640625" style="268" customWidth="1"/>
    <col min="8459" max="8459" width="9.109375" style="268" customWidth="1"/>
    <col min="8460" max="8460" width="9.6640625" style="268" customWidth="1"/>
    <col min="8461" max="8461" width="10.109375" style="268" customWidth="1"/>
    <col min="8462" max="8463" width="7.109375" style="268" customWidth="1"/>
    <col min="8464" max="8464" width="9.109375" style="268" customWidth="1"/>
    <col min="8465" max="8465" width="10.109375" style="268" customWidth="1"/>
    <col min="8466" max="8703" width="9.88671875" style="268"/>
    <col min="8704" max="8704" width="4.88671875" style="268" customWidth="1"/>
    <col min="8705" max="8705" width="8.33203125" style="268" customWidth="1"/>
    <col min="8706" max="8706" width="5" style="268" customWidth="1"/>
    <col min="8707" max="8707" width="30.88671875" style="268" customWidth="1"/>
    <col min="8708" max="8709" width="12.109375" style="268" customWidth="1"/>
    <col min="8710" max="8710" width="11" style="268" customWidth="1"/>
    <col min="8711" max="8711" width="6.88671875" style="268" customWidth="1"/>
    <col min="8712" max="8712" width="10.33203125" style="268" customWidth="1"/>
    <col min="8713" max="8713" width="11.109375" style="268" customWidth="1"/>
    <col min="8714" max="8714" width="12.6640625" style="268" customWidth="1"/>
    <col min="8715" max="8715" width="9.109375" style="268" customWidth="1"/>
    <col min="8716" max="8716" width="9.6640625" style="268" customWidth="1"/>
    <col min="8717" max="8717" width="10.109375" style="268" customWidth="1"/>
    <col min="8718" max="8719" width="7.109375" style="268" customWidth="1"/>
    <col min="8720" max="8720" width="9.109375" style="268" customWidth="1"/>
    <col min="8721" max="8721" width="10.109375" style="268" customWidth="1"/>
    <col min="8722" max="8959" width="9.88671875" style="268"/>
    <col min="8960" max="8960" width="4.88671875" style="268" customWidth="1"/>
    <col min="8961" max="8961" width="8.33203125" style="268" customWidth="1"/>
    <col min="8962" max="8962" width="5" style="268" customWidth="1"/>
    <col min="8963" max="8963" width="30.88671875" style="268" customWidth="1"/>
    <col min="8964" max="8965" width="12.109375" style="268" customWidth="1"/>
    <col min="8966" max="8966" width="11" style="268" customWidth="1"/>
    <col min="8967" max="8967" width="6.88671875" style="268" customWidth="1"/>
    <col min="8968" max="8968" width="10.33203125" style="268" customWidth="1"/>
    <col min="8969" max="8969" width="11.109375" style="268" customWidth="1"/>
    <col min="8970" max="8970" width="12.6640625" style="268" customWidth="1"/>
    <col min="8971" max="8971" width="9.109375" style="268" customWidth="1"/>
    <col min="8972" max="8972" width="9.6640625" style="268" customWidth="1"/>
    <col min="8973" max="8973" width="10.109375" style="268" customWidth="1"/>
    <col min="8974" max="8975" width="7.109375" style="268" customWidth="1"/>
    <col min="8976" max="8976" width="9.109375" style="268" customWidth="1"/>
    <col min="8977" max="8977" width="10.109375" style="268" customWidth="1"/>
    <col min="8978" max="9215" width="9.88671875" style="268"/>
    <col min="9216" max="9216" width="4.88671875" style="268" customWidth="1"/>
    <col min="9217" max="9217" width="8.33203125" style="268" customWidth="1"/>
    <col min="9218" max="9218" width="5" style="268" customWidth="1"/>
    <col min="9219" max="9219" width="30.88671875" style="268" customWidth="1"/>
    <col min="9220" max="9221" width="12.109375" style="268" customWidth="1"/>
    <col min="9222" max="9222" width="11" style="268" customWidth="1"/>
    <col min="9223" max="9223" width="6.88671875" style="268" customWidth="1"/>
    <col min="9224" max="9224" width="10.33203125" style="268" customWidth="1"/>
    <col min="9225" max="9225" width="11.109375" style="268" customWidth="1"/>
    <col min="9226" max="9226" width="12.6640625" style="268" customWidth="1"/>
    <col min="9227" max="9227" width="9.109375" style="268" customWidth="1"/>
    <col min="9228" max="9228" width="9.6640625" style="268" customWidth="1"/>
    <col min="9229" max="9229" width="10.109375" style="268" customWidth="1"/>
    <col min="9230" max="9231" width="7.109375" style="268" customWidth="1"/>
    <col min="9232" max="9232" width="9.109375" style="268" customWidth="1"/>
    <col min="9233" max="9233" width="10.109375" style="268" customWidth="1"/>
    <col min="9234" max="9471" width="9.88671875" style="268"/>
    <col min="9472" max="9472" width="4.88671875" style="268" customWidth="1"/>
    <col min="9473" max="9473" width="8.33203125" style="268" customWidth="1"/>
    <col min="9474" max="9474" width="5" style="268" customWidth="1"/>
    <col min="9475" max="9475" width="30.88671875" style="268" customWidth="1"/>
    <col min="9476" max="9477" width="12.109375" style="268" customWidth="1"/>
    <col min="9478" max="9478" width="11" style="268" customWidth="1"/>
    <col min="9479" max="9479" width="6.88671875" style="268" customWidth="1"/>
    <col min="9480" max="9480" width="10.33203125" style="268" customWidth="1"/>
    <col min="9481" max="9481" width="11.109375" style="268" customWidth="1"/>
    <col min="9482" max="9482" width="12.6640625" style="268" customWidth="1"/>
    <col min="9483" max="9483" width="9.109375" style="268" customWidth="1"/>
    <col min="9484" max="9484" width="9.6640625" style="268" customWidth="1"/>
    <col min="9485" max="9485" width="10.109375" style="268" customWidth="1"/>
    <col min="9486" max="9487" width="7.109375" style="268" customWidth="1"/>
    <col min="9488" max="9488" width="9.109375" style="268" customWidth="1"/>
    <col min="9489" max="9489" width="10.109375" style="268" customWidth="1"/>
    <col min="9490" max="9727" width="9.88671875" style="268"/>
    <col min="9728" max="9728" width="4.88671875" style="268" customWidth="1"/>
    <col min="9729" max="9729" width="8.33203125" style="268" customWidth="1"/>
    <col min="9730" max="9730" width="5" style="268" customWidth="1"/>
    <col min="9731" max="9731" width="30.88671875" style="268" customWidth="1"/>
    <col min="9732" max="9733" width="12.109375" style="268" customWidth="1"/>
    <col min="9734" max="9734" width="11" style="268" customWidth="1"/>
    <col min="9735" max="9735" width="6.88671875" style="268" customWidth="1"/>
    <col min="9736" max="9736" width="10.33203125" style="268" customWidth="1"/>
    <col min="9737" max="9737" width="11.109375" style="268" customWidth="1"/>
    <col min="9738" max="9738" width="12.6640625" style="268" customWidth="1"/>
    <col min="9739" max="9739" width="9.109375" style="268" customWidth="1"/>
    <col min="9740" max="9740" width="9.6640625" style="268" customWidth="1"/>
    <col min="9741" max="9741" width="10.109375" style="268" customWidth="1"/>
    <col min="9742" max="9743" width="7.109375" style="268" customWidth="1"/>
    <col min="9744" max="9744" width="9.109375" style="268" customWidth="1"/>
    <col min="9745" max="9745" width="10.109375" style="268" customWidth="1"/>
    <col min="9746" max="9983" width="9.88671875" style="268"/>
    <col min="9984" max="9984" width="4.88671875" style="268" customWidth="1"/>
    <col min="9985" max="9985" width="8.33203125" style="268" customWidth="1"/>
    <col min="9986" max="9986" width="5" style="268" customWidth="1"/>
    <col min="9987" max="9987" width="30.88671875" style="268" customWidth="1"/>
    <col min="9988" max="9989" width="12.109375" style="268" customWidth="1"/>
    <col min="9990" max="9990" width="11" style="268" customWidth="1"/>
    <col min="9991" max="9991" width="6.88671875" style="268" customWidth="1"/>
    <col min="9992" max="9992" width="10.33203125" style="268" customWidth="1"/>
    <col min="9993" max="9993" width="11.109375" style="268" customWidth="1"/>
    <col min="9994" max="9994" width="12.6640625" style="268" customWidth="1"/>
    <col min="9995" max="9995" width="9.109375" style="268" customWidth="1"/>
    <col min="9996" max="9996" width="9.6640625" style="268" customWidth="1"/>
    <col min="9997" max="9997" width="10.109375" style="268" customWidth="1"/>
    <col min="9998" max="9999" width="7.109375" style="268" customWidth="1"/>
    <col min="10000" max="10000" width="9.109375" style="268" customWidth="1"/>
    <col min="10001" max="10001" width="10.109375" style="268" customWidth="1"/>
    <col min="10002" max="10239" width="9.88671875" style="268"/>
    <col min="10240" max="10240" width="4.88671875" style="268" customWidth="1"/>
    <col min="10241" max="10241" width="8.33203125" style="268" customWidth="1"/>
    <col min="10242" max="10242" width="5" style="268" customWidth="1"/>
    <col min="10243" max="10243" width="30.88671875" style="268" customWidth="1"/>
    <col min="10244" max="10245" width="12.109375" style="268" customWidth="1"/>
    <col min="10246" max="10246" width="11" style="268" customWidth="1"/>
    <col min="10247" max="10247" width="6.88671875" style="268" customWidth="1"/>
    <col min="10248" max="10248" width="10.33203125" style="268" customWidth="1"/>
    <col min="10249" max="10249" width="11.109375" style="268" customWidth="1"/>
    <col min="10250" max="10250" width="12.6640625" style="268" customWidth="1"/>
    <col min="10251" max="10251" width="9.109375" style="268" customWidth="1"/>
    <col min="10252" max="10252" width="9.6640625" style="268" customWidth="1"/>
    <col min="10253" max="10253" width="10.109375" style="268" customWidth="1"/>
    <col min="10254" max="10255" width="7.109375" style="268" customWidth="1"/>
    <col min="10256" max="10256" width="9.109375" style="268" customWidth="1"/>
    <col min="10257" max="10257" width="10.109375" style="268" customWidth="1"/>
    <col min="10258" max="10495" width="9.88671875" style="268"/>
    <col min="10496" max="10496" width="4.88671875" style="268" customWidth="1"/>
    <col min="10497" max="10497" width="8.33203125" style="268" customWidth="1"/>
    <col min="10498" max="10498" width="5" style="268" customWidth="1"/>
    <col min="10499" max="10499" width="30.88671875" style="268" customWidth="1"/>
    <col min="10500" max="10501" width="12.109375" style="268" customWidth="1"/>
    <col min="10502" max="10502" width="11" style="268" customWidth="1"/>
    <col min="10503" max="10503" width="6.88671875" style="268" customWidth="1"/>
    <col min="10504" max="10504" width="10.33203125" style="268" customWidth="1"/>
    <col min="10505" max="10505" width="11.109375" style="268" customWidth="1"/>
    <col min="10506" max="10506" width="12.6640625" style="268" customWidth="1"/>
    <col min="10507" max="10507" width="9.109375" style="268" customWidth="1"/>
    <col min="10508" max="10508" width="9.6640625" style="268" customWidth="1"/>
    <col min="10509" max="10509" width="10.109375" style="268" customWidth="1"/>
    <col min="10510" max="10511" width="7.109375" style="268" customWidth="1"/>
    <col min="10512" max="10512" width="9.109375" style="268" customWidth="1"/>
    <col min="10513" max="10513" width="10.109375" style="268" customWidth="1"/>
    <col min="10514" max="10751" width="9.88671875" style="268"/>
    <col min="10752" max="10752" width="4.88671875" style="268" customWidth="1"/>
    <col min="10753" max="10753" width="8.33203125" style="268" customWidth="1"/>
    <col min="10754" max="10754" width="5" style="268" customWidth="1"/>
    <col min="10755" max="10755" width="30.88671875" style="268" customWidth="1"/>
    <col min="10756" max="10757" width="12.109375" style="268" customWidth="1"/>
    <col min="10758" max="10758" width="11" style="268" customWidth="1"/>
    <col min="10759" max="10759" width="6.88671875" style="268" customWidth="1"/>
    <col min="10760" max="10760" width="10.33203125" style="268" customWidth="1"/>
    <col min="10761" max="10761" width="11.109375" style="268" customWidth="1"/>
    <col min="10762" max="10762" width="12.6640625" style="268" customWidth="1"/>
    <col min="10763" max="10763" width="9.109375" style="268" customWidth="1"/>
    <col min="10764" max="10764" width="9.6640625" style="268" customWidth="1"/>
    <col min="10765" max="10765" width="10.109375" style="268" customWidth="1"/>
    <col min="10766" max="10767" width="7.109375" style="268" customWidth="1"/>
    <col min="10768" max="10768" width="9.109375" style="268" customWidth="1"/>
    <col min="10769" max="10769" width="10.109375" style="268" customWidth="1"/>
    <col min="10770" max="11007" width="9.88671875" style="268"/>
    <col min="11008" max="11008" width="4.88671875" style="268" customWidth="1"/>
    <col min="11009" max="11009" width="8.33203125" style="268" customWidth="1"/>
    <col min="11010" max="11010" width="5" style="268" customWidth="1"/>
    <col min="11011" max="11011" width="30.88671875" style="268" customWidth="1"/>
    <col min="11012" max="11013" width="12.109375" style="268" customWidth="1"/>
    <col min="11014" max="11014" width="11" style="268" customWidth="1"/>
    <col min="11015" max="11015" width="6.88671875" style="268" customWidth="1"/>
    <col min="11016" max="11016" width="10.33203125" style="268" customWidth="1"/>
    <col min="11017" max="11017" width="11.109375" style="268" customWidth="1"/>
    <col min="11018" max="11018" width="12.6640625" style="268" customWidth="1"/>
    <col min="11019" max="11019" width="9.109375" style="268" customWidth="1"/>
    <col min="11020" max="11020" width="9.6640625" style="268" customWidth="1"/>
    <col min="11021" max="11021" width="10.109375" style="268" customWidth="1"/>
    <col min="11022" max="11023" width="7.109375" style="268" customWidth="1"/>
    <col min="11024" max="11024" width="9.109375" style="268" customWidth="1"/>
    <col min="11025" max="11025" width="10.109375" style="268" customWidth="1"/>
    <col min="11026" max="11263" width="9.88671875" style="268"/>
    <col min="11264" max="11264" width="4.88671875" style="268" customWidth="1"/>
    <col min="11265" max="11265" width="8.33203125" style="268" customWidth="1"/>
    <col min="11266" max="11266" width="5" style="268" customWidth="1"/>
    <col min="11267" max="11267" width="30.88671875" style="268" customWidth="1"/>
    <col min="11268" max="11269" width="12.109375" style="268" customWidth="1"/>
    <col min="11270" max="11270" width="11" style="268" customWidth="1"/>
    <col min="11271" max="11271" width="6.88671875" style="268" customWidth="1"/>
    <col min="11272" max="11272" width="10.33203125" style="268" customWidth="1"/>
    <col min="11273" max="11273" width="11.109375" style="268" customWidth="1"/>
    <col min="11274" max="11274" width="12.6640625" style="268" customWidth="1"/>
    <col min="11275" max="11275" width="9.109375" style="268" customWidth="1"/>
    <col min="11276" max="11276" width="9.6640625" style="268" customWidth="1"/>
    <col min="11277" max="11277" width="10.109375" style="268" customWidth="1"/>
    <col min="11278" max="11279" width="7.109375" style="268" customWidth="1"/>
    <col min="11280" max="11280" width="9.109375" style="268" customWidth="1"/>
    <col min="11281" max="11281" width="10.109375" style="268" customWidth="1"/>
    <col min="11282" max="11519" width="9.88671875" style="268"/>
    <col min="11520" max="11520" width="4.88671875" style="268" customWidth="1"/>
    <col min="11521" max="11521" width="8.33203125" style="268" customWidth="1"/>
    <col min="11522" max="11522" width="5" style="268" customWidth="1"/>
    <col min="11523" max="11523" width="30.88671875" style="268" customWidth="1"/>
    <col min="11524" max="11525" width="12.109375" style="268" customWidth="1"/>
    <col min="11526" max="11526" width="11" style="268" customWidth="1"/>
    <col min="11527" max="11527" width="6.88671875" style="268" customWidth="1"/>
    <col min="11528" max="11528" width="10.33203125" style="268" customWidth="1"/>
    <col min="11529" max="11529" width="11.109375" style="268" customWidth="1"/>
    <col min="11530" max="11530" width="12.6640625" style="268" customWidth="1"/>
    <col min="11531" max="11531" width="9.109375" style="268" customWidth="1"/>
    <col min="11532" max="11532" width="9.6640625" style="268" customWidth="1"/>
    <col min="11533" max="11533" width="10.109375" style="268" customWidth="1"/>
    <col min="11534" max="11535" width="7.109375" style="268" customWidth="1"/>
    <col min="11536" max="11536" width="9.109375" style="268" customWidth="1"/>
    <col min="11537" max="11537" width="10.109375" style="268" customWidth="1"/>
    <col min="11538" max="11775" width="9.88671875" style="268"/>
    <col min="11776" max="11776" width="4.88671875" style="268" customWidth="1"/>
    <col min="11777" max="11777" width="8.33203125" style="268" customWidth="1"/>
    <col min="11778" max="11778" width="5" style="268" customWidth="1"/>
    <col min="11779" max="11779" width="30.88671875" style="268" customWidth="1"/>
    <col min="11780" max="11781" width="12.109375" style="268" customWidth="1"/>
    <col min="11782" max="11782" width="11" style="268" customWidth="1"/>
    <col min="11783" max="11783" width="6.88671875" style="268" customWidth="1"/>
    <col min="11784" max="11784" width="10.33203125" style="268" customWidth="1"/>
    <col min="11785" max="11785" width="11.109375" style="268" customWidth="1"/>
    <col min="11786" max="11786" width="12.6640625" style="268" customWidth="1"/>
    <col min="11787" max="11787" width="9.109375" style="268" customWidth="1"/>
    <col min="11788" max="11788" width="9.6640625" style="268" customWidth="1"/>
    <col min="11789" max="11789" width="10.109375" style="268" customWidth="1"/>
    <col min="11790" max="11791" width="7.109375" style="268" customWidth="1"/>
    <col min="11792" max="11792" width="9.109375" style="268" customWidth="1"/>
    <col min="11793" max="11793" width="10.109375" style="268" customWidth="1"/>
    <col min="11794" max="12031" width="9.88671875" style="268"/>
    <col min="12032" max="12032" width="4.88671875" style="268" customWidth="1"/>
    <col min="12033" max="12033" width="8.33203125" style="268" customWidth="1"/>
    <col min="12034" max="12034" width="5" style="268" customWidth="1"/>
    <col min="12035" max="12035" width="30.88671875" style="268" customWidth="1"/>
    <col min="12036" max="12037" width="12.109375" style="268" customWidth="1"/>
    <col min="12038" max="12038" width="11" style="268" customWidth="1"/>
    <col min="12039" max="12039" width="6.88671875" style="268" customWidth="1"/>
    <col min="12040" max="12040" width="10.33203125" style="268" customWidth="1"/>
    <col min="12041" max="12041" width="11.109375" style="268" customWidth="1"/>
    <col min="12042" max="12042" width="12.6640625" style="268" customWidth="1"/>
    <col min="12043" max="12043" width="9.109375" style="268" customWidth="1"/>
    <col min="12044" max="12044" width="9.6640625" style="268" customWidth="1"/>
    <col min="12045" max="12045" width="10.109375" style="268" customWidth="1"/>
    <col min="12046" max="12047" width="7.109375" style="268" customWidth="1"/>
    <col min="12048" max="12048" width="9.109375" style="268" customWidth="1"/>
    <col min="12049" max="12049" width="10.109375" style="268" customWidth="1"/>
    <col min="12050" max="12287" width="9.88671875" style="268"/>
    <col min="12288" max="12288" width="4.88671875" style="268" customWidth="1"/>
    <col min="12289" max="12289" width="8.33203125" style="268" customWidth="1"/>
    <col min="12290" max="12290" width="5" style="268" customWidth="1"/>
    <col min="12291" max="12291" width="30.88671875" style="268" customWidth="1"/>
    <col min="12292" max="12293" width="12.109375" style="268" customWidth="1"/>
    <col min="12294" max="12294" width="11" style="268" customWidth="1"/>
    <col min="12295" max="12295" width="6.88671875" style="268" customWidth="1"/>
    <col min="12296" max="12296" width="10.33203125" style="268" customWidth="1"/>
    <col min="12297" max="12297" width="11.109375" style="268" customWidth="1"/>
    <col min="12298" max="12298" width="12.6640625" style="268" customWidth="1"/>
    <col min="12299" max="12299" width="9.109375" style="268" customWidth="1"/>
    <col min="12300" max="12300" width="9.6640625" style="268" customWidth="1"/>
    <col min="12301" max="12301" width="10.109375" style="268" customWidth="1"/>
    <col min="12302" max="12303" width="7.109375" style="268" customWidth="1"/>
    <col min="12304" max="12304" width="9.109375" style="268" customWidth="1"/>
    <col min="12305" max="12305" width="10.109375" style="268" customWidth="1"/>
    <col min="12306" max="12543" width="9.88671875" style="268"/>
    <col min="12544" max="12544" width="4.88671875" style="268" customWidth="1"/>
    <col min="12545" max="12545" width="8.33203125" style="268" customWidth="1"/>
    <col min="12546" max="12546" width="5" style="268" customWidth="1"/>
    <col min="12547" max="12547" width="30.88671875" style="268" customWidth="1"/>
    <col min="12548" max="12549" width="12.109375" style="268" customWidth="1"/>
    <col min="12550" max="12550" width="11" style="268" customWidth="1"/>
    <col min="12551" max="12551" width="6.88671875" style="268" customWidth="1"/>
    <col min="12552" max="12552" width="10.33203125" style="268" customWidth="1"/>
    <col min="12553" max="12553" width="11.109375" style="268" customWidth="1"/>
    <col min="12554" max="12554" width="12.6640625" style="268" customWidth="1"/>
    <col min="12555" max="12555" width="9.109375" style="268" customWidth="1"/>
    <col min="12556" max="12556" width="9.6640625" style="268" customWidth="1"/>
    <col min="12557" max="12557" width="10.109375" style="268" customWidth="1"/>
    <col min="12558" max="12559" width="7.109375" style="268" customWidth="1"/>
    <col min="12560" max="12560" width="9.109375" style="268" customWidth="1"/>
    <col min="12561" max="12561" width="10.109375" style="268" customWidth="1"/>
    <col min="12562" max="12799" width="9.88671875" style="268"/>
    <col min="12800" max="12800" width="4.88671875" style="268" customWidth="1"/>
    <col min="12801" max="12801" width="8.33203125" style="268" customWidth="1"/>
    <col min="12802" max="12802" width="5" style="268" customWidth="1"/>
    <col min="12803" max="12803" width="30.88671875" style="268" customWidth="1"/>
    <col min="12804" max="12805" width="12.109375" style="268" customWidth="1"/>
    <col min="12806" max="12806" width="11" style="268" customWidth="1"/>
    <col min="12807" max="12807" width="6.88671875" style="268" customWidth="1"/>
    <col min="12808" max="12808" width="10.33203125" style="268" customWidth="1"/>
    <col min="12809" max="12809" width="11.109375" style="268" customWidth="1"/>
    <col min="12810" max="12810" width="12.6640625" style="268" customWidth="1"/>
    <col min="12811" max="12811" width="9.109375" style="268" customWidth="1"/>
    <col min="12812" max="12812" width="9.6640625" style="268" customWidth="1"/>
    <col min="12813" max="12813" width="10.109375" style="268" customWidth="1"/>
    <col min="12814" max="12815" width="7.109375" style="268" customWidth="1"/>
    <col min="12816" max="12816" width="9.109375" style="268" customWidth="1"/>
    <col min="12817" max="12817" width="10.109375" style="268" customWidth="1"/>
    <col min="12818" max="13055" width="9.88671875" style="268"/>
    <col min="13056" max="13056" width="4.88671875" style="268" customWidth="1"/>
    <col min="13057" max="13057" width="8.33203125" style="268" customWidth="1"/>
    <col min="13058" max="13058" width="5" style="268" customWidth="1"/>
    <col min="13059" max="13059" width="30.88671875" style="268" customWidth="1"/>
    <col min="13060" max="13061" width="12.109375" style="268" customWidth="1"/>
    <col min="13062" max="13062" width="11" style="268" customWidth="1"/>
    <col min="13063" max="13063" width="6.88671875" style="268" customWidth="1"/>
    <col min="13064" max="13064" width="10.33203125" style="268" customWidth="1"/>
    <col min="13065" max="13065" width="11.109375" style="268" customWidth="1"/>
    <col min="13066" max="13066" width="12.6640625" style="268" customWidth="1"/>
    <col min="13067" max="13067" width="9.109375" style="268" customWidth="1"/>
    <col min="13068" max="13068" width="9.6640625" style="268" customWidth="1"/>
    <col min="13069" max="13069" width="10.109375" style="268" customWidth="1"/>
    <col min="13070" max="13071" width="7.109375" style="268" customWidth="1"/>
    <col min="13072" max="13072" width="9.109375" style="268" customWidth="1"/>
    <col min="13073" max="13073" width="10.109375" style="268" customWidth="1"/>
    <col min="13074" max="13311" width="9.88671875" style="268"/>
    <col min="13312" max="13312" width="4.88671875" style="268" customWidth="1"/>
    <col min="13313" max="13313" width="8.33203125" style="268" customWidth="1"/>
    <col min="13314" max="13314" width="5" style="268" customWidth="1"/>
    <col min="13315" max="13315" width="30.88671875" style="268" customWidth="1"/>
    <col min="13316" max="13317" width="12.109375" style="268" customWidth="1"/>
    <col min="13318" max="13318" width="11" style="268" customWidth="1"/>
    <col min="13319" max="13319" width="6.88671875" style="268" customWidth="1"/>
    <col min="13320" max="13320" width="10.33203125" style="268" customWidth="1"/>
    <col min="13321" max="13321" width="11.109375" style="268" customWidth="1"/>
    <col min="13322" max="13322" width="12.6640625" style="268" customWidth="1"/>
    <col min="13323" max="13323" width="9.109375" style="268" customWidth="1"/>
    <col min="13324" max="13324" width="9.6640625" style="268" customWidth="1"/>
    <col min="13325" max="13325" width="10.109375" style="268" customWidth="1"/>
    <col min="13326" max="13327" width="7.109375" style="268" customWidth="1"/>
    <col min="13328" max="13328" width="9.109375" style="268" customWidth="1"/>
    <col min="13329" max="13329" width="10.109375" style="268" customWidth="1"/>
    <col min="13330" max="13567" width="9.88671875" style="268"/>
    <col min="13568" max="13568" width="4.88671875" style="268" customWidth="1"/>
    <col min="13569" max="13569" width="8.33203125" style="268" customWidth="1"/>
    <col min="13570" max="13570" width="5" style="268" customWidth="1"/>
    <col min="13571" max="13571" width="30.88671875" style="268" customWidth="1"/>
    <col min="13572" max="13573" width="12.109375" style="268" customWidth="1"/>
    <col min="13574" max="13574" width="11" style="268" customWidth="1"/>
    <col min="13575" max="13575" width="6.88671875" style="268" customWidth="1"/>
    <col min="13576" max="13576" width="10.33203125" style="268" customWidth="1"/>
    <col min="13577" max="13577" width="11.109375" style="268" customWidth="1"/>
    <col min="13578" max="13578" width="12.6640625" style="268" customWidth="1"/>
    <col min="13579" max="13579" width="9.109375" style="268" customWidth="1"/>
    <col min="13580" max="13580" width="9.6640625" style="268" customWidth="1"/>
    <col min="13581" max="13581" width="10.109375" style="268" customWidth="1"/>
    <col min="13582" max="13583" width="7.109375" style="268" customWidth="1"/>
    <col min="13584" max="13584" width="9.109375" style="268" customWidth="1"/>
    <col min="13585" max="13585" width="10.109375" style="268" customWidth="1"/>
    <col min="13586" max="13823" width="9.88671875" style="268"/>
    <col min="13824" max="13824" width="4.88671875" style="268" customWidth="1"/>
    <col min="13825" max="13825" width="8.33203125" style="268" customWidth="1"/>
    <col min="13826" max="13826" width="5" style="268" customWidth="1"/>
    <col min="13827" max="13827" width="30.88671875" style="268" customWidth="1"/>
    <col min="13828" max="13829" width="12.109375" style="268" customWidth="1"/>
    <col min="13830" max="13830" width="11" style="268" customWidth="1"/>
    <col min="13831" max="13831" width="6.88671875" style="268" customWidth="1"/>
    <col min="13832" max="13832" width="10.33203125" style="268" customWidth="1"/>
    <col min="13833" max="13833" width="11.109375" style="268" customWidth="1"/>
    <col min="13834" max="13834" width="12.6640625" style="268" customWidth="1"/>
    <col min="13835" max="13835" width="9.109375" style="268" customWidth="1"/>
    <col min="13836" max="13836" width="9.6640625" style="268" customWidth="1"/>
    <col min="13837" max="13837" width="10.109375" style="268" customWidth="1"/>
    <col min="13838" max="13839" width="7.109375" style="268" customWidth="1"/>
    <col min="13840" max="13840" width="9.109375" style="268" customWidth="1"/>
    <col min="13841" max="13841" width="10.109375" style="268" customWidth="1"/>
    <col min="13842" max="14079" width="9.88671875" style="268"/>
    <col min="14080" max="14080" width="4.88671875" style="268" customWidth="1"/>
    <col min="14081" max="14081" width="8.33203125" style="268" customWidth="1"/>
    <col min="14082" max="14082" width="5" style="268" customWidth="1"/>
    <col min="14083" max="14083" width="30.88671875" style="268" customWidth="1"/>
    <col min="14084" max="14085" width="12.109375" style="268" customWidth="1"/>
    <col min="14086" max="14086" width="11" style="268" customWidth="1"/>
    <col min="14087" max="14087" width="6.88671875" style="268" customWidth="1"/>
    <col min="14088" max="14088" width="10.33203125" style="268" customWidth="1"/>
    <col min="14089" max="14089" width="11.109375" style="268" customWidth="1"/>
    <col min="14090" max="14090" width="12.6640625" style="268" customWidth="1"/>
    <col min="14091" max="14091" width="9.109375" style="268" customWidth="1"/>
    <col min="14092" max="14092" width="9.6640625" style="268" customWidth="1"/>
    <col min="14093" max="14093" width="10.109375" style="268" customWidth="1"/>
    <col min="14094" max="14095" width="7.109375" style="268" customWidth="1"/>
    <col min="14096" max="14096" width="9.109375" style="268" customWidth="1"/>
    <col min="14097" max="14097" width="10.109375" style="268" customWidth="1"/>
    <col min="14098" max="14335" width="9.88671875" style="268"/>
    <col min="14336" max="14336" width="4.88671875" style="268" customWidth="1"/>
    <col min="14337" max="14337" width="8.33203125" style="268" customWidth="1"/>
    <col min="14338" max="14338" width="5" style="268" customWidth="1"/>
    <col min="14339" max="14339" width="30.88671875" style="268" customWidth="1"/>
    <col min="14340" max="14341" width="12.109375" style="268" customWidth="1"/>
    <col min="14342" max="14342" width="11" style="268" customWidth="1"/>
    <col min="14343" max="14343" width="6.88671875" style="268" customWidth="1"/>
    <col min="14344" max="14344" width="10.33203125" style="268" customWidth="1"/>
    <col min="14345" max="14345" width="11.109375" style="268" customWidth="1"/>
    <col min="14346" max="14346" width="12.6640625" style="268" customWidth="1"/>
    <col min="14347" max="14347" width="9.109375" style="268" customWidth="1"/>
    <col min="14348" max="14348" width="9.6640625" style="268" customWidth="1"/>
    <col min="14349" max="14349" width="10.109375" style="268" customWidth="1"/>
    <col min="14350" max="14351" width="7.109375" style="268" customWidth="1"/>
    <col min="14352" max="14352" width="9.109375" style="268" customWidth="1"/>
    <col min="14353" max="14353" width="10.109375" style="268" customWidth="1"/>
    <col min="14354" max="14591" width="9.88671875" style="268"/>
    <col min="14592" max="14592" width="4.88671875" style="268" customWidth="1"/>
    <col min="14593" max="14593" width="8.33203125" style="268" customWidth="1"/>
    <col min="14594" max="14594" width="5" style="268" customWidth="1"/>
    <col min="14595" max="14595" width="30.88671875" style="268" customWidth="1"/>
    <col min="14596" max="14597" width="12.109375" style="268" customWidth="1"/>
    <col min="14598" max="14598" width="11" style="268" customWidth="1"/>
    <col min="14599" max="14599" width="6.88671875" style="268" customWidth="1"/>
    <col min="14600" max="14600" width="10.33203125" style="268" customWidth="1"/>
    <col min="14601" max="14601" width="11.109375" style="268" customWidth="1"/>
    <col min="14602" max="14602" width="12.6640625" style="268" customWidth="1"/>
    <col min="14603" max="14603" width="9.109375" style="268" customWidth="1"/>
    <col min="14604" max="14604" width="9.6640625" style="268" customWidth="1"/>
    <col min="14605" max="14605" width="10.109375" style="268" customWidth="1"/>
    <col min="14606" max="14607" width="7.109375" style="268" customWidth="1"/>
    <col min="14608" max="14608" width="9.109375" style="268" customWidth="1"/>
    <col min="14609" max="14609" width="10.109375" style="268" customWidth="1"/>
    <col min="14610" max="14847" width="9.88671875" style="268"/>
    <col min="14848" max="14848" width="4.88671875" style="268" customWidth="1"/>
    <col min="14849" max="14849" width="8.33203125" style="268" customWidth="1"/>
    <col min="14850" max="14850" width="5" style="268" customWidth="1"/>
    <col min="14851" max="14851" width="30.88671875" style="268" customWidth="1"/>
    <col min="14852" max="14853" width="12.109375" style="268" customWidth="1"/>
    <col min="14854" max="14854" width="11" style="268" customWidth="1"/>
    <col min="14855" max="14855" width="6.88671875" style="268" customWidth="1"/>
    <col min="14856" max="14856" width="10.33203125" style="268" customWidth="1"/>
    <col min="14857" max="14857" width="11.109375" style="268" customWidth="1"/>
    <col min="14858" max="14858" width="12.6640625" style="268" customWidth="1"/>
    <col min="14859" max="14859" width="9.109375" style="268" customWidth="1"/>
    <col min="14860" max="14860" width="9.6640625" style="268" customWidth="1"/>
    <col min="14861" max="14861" width="10.109375" style="268" customWidth="1"/>
    <col min="14862" max="14863" width="7.109375" style="268" customWidth="1"/>
    <col min="14864" max="14864" width="9.109375" style="268" customWidth="1"/>
    <col min="14865" max="14865" width="10.109375" style="268" customWidth="1"/>
    <col min="14866" max="15103" width="9.88671875" style="268"/>
    <col min="15104" max="15104" width="4.88671875" style="268" customWidth="1"/>
    <col min="15105" max="15105" width="8.33203125" style="268" customWidth="1"/>
    <col min="15106" max="15106" width="5" style="268" customWidth="1"/>
    <col min="15107" max="15107" width="30.88671875" style="268" customWidth="1"/>
    <col min="15108" max="15109" width="12.109375" style="268" customWidth="1"/>
    <col min="15110" max="15110" width="11" style="268" customWidth="1"/>
    <col min="15111" max="15111" width="6.88671875" style="268" customWidth="1"/>
    <col min="15112" max="15112" width="10.33203125" style="268" customWidth="1"/>
    <col min="15113" max="15113" width="11.109375" style="268" customWidth="1"/>
    <col min="15114" max="15114" width="12.6640625" style="268" customWidth="1"/>
    <col min="15115" max="15115" width="9.109375" style="268" customWidth="1"/>
    <col min="15116" max="15116" width="9.6640625" style="268" customWidth="1"/>
    <col min="15117" max="15117" width="10.109375" style="268" customWidth="1"/>
    <col min="15118" max="15119" width="7.109375" style="268" customWidth="1"/>
    <col min="15120" max="15120" width="9.109375" style="268" customWidth="1"/>
    <col min="15121" max="15121" width="10.109375" style="268" customWidth="1"/>
    <col min="15122" max="15359" width="9.88671875" style="268"/>
    <col min="15360" max="15360" width="4.88671875" style="268" customWidth="1"/>
    <col min="15361" max="15361" width="8.33203125" style="268" customWidth="1"/>
    <col min="15362" max="15362" width="5" style="268" customWidth="1"/>
    <col min="15363" max="15363" width="30.88671875" style="268" customWidth="1"/>
    <col min="15364" max="15365" width="12.109375" style="268" customWidth="1"/>
    <col min="15366" max="15366" width="11" style="268" customWidth="1"/>
    <col min="15367" max="15367" width="6.88671875" style="268" customWidth="1"/>
    <col min="15368" max="15368" width="10.33203125" style="268" customWidth="1"/>
    <col min="15369" max="15369" width="11.109375" style="268" customWidth="1"/>
    <col min="15370" max="15370" width="12.6640625" style="268" customWidth="1"/>
    <col min="15371" max="15371" width="9.109375" style="268" customWidth="1"/>
    <col min="15372" max="15372" width="9.6640625" style="268" customWidth="1"/>
    <col min="15373" max="15373" width="10.109375" style="268" customWidth="1"/>
    <col min="15374" max="15375" width="7.109375" style="268" customWidth="1"/>
    <col min="15376" max="15376" width="9.109375" style="268" customWidth="1"/>
    <col min="15377" max="15377" width="10.109375" style="268" customWidth="1"/>
    <col min="15378" max="15615" width="9.88671875" style="268"/>
    <col min="15616" max="15616" width="4.88671875" style="268" customWidth="1"/>
    <col min="15617" max="15617" width="8.33203125" style="268" customWidth="1"/>
    <col min="15618" max="15618" width="5" style="268" customWidth="1"/>
    <col min="15619" max="15619" width="30.88671875" style="268" customWidth="1"/>
    <col min="15620" max="15621" width="12.109375" style="268" customWidth="1"/>
    <col min="15622" max="15622" width="11" style="268" customWidth="1"/>
    <col min="15623" max="15623" width="6.88671875" style="268" customWidth="1"/>
    <col min="15624" max="15624" width="10.33203125" style="268" customWidth="1"/>
    <col min="15625" max="15625" width="11.109375" style="268" customWidth="1"/>
    <col min="15626" max="15626" width="12.6640625" style="268" customWidth="1"/>
    <col min="15627" max="15627" width="9.109375" style="268" customWidth="1"/>
    <col min="15628" max="15628" width="9.6640625" style="268" customWidth="1"/>
    <col min="15629" max="15629" width="10.109375" style="268" customWidth="1"/>
    <col min="15630" max="15631" width="7.109375" style="268" customWidth="1"/>
    <col min="15632" max="15632" width="9.109375" style="268" customWidth="1"/>
    <col min="15633" max="15633" width="10.109375" style="268" customWidth="1"/>
    <col min="15634" max="15871" width="9.88671875" style="268"/>
    <col min="15872" max="15872" width="4.88671875" style="268" customWidth="1"/>
    <col min="15873" max="15873" width="8.33203125" style="268" customWidth="1"/>
    <col min="15874" max="15874" width="5" style="268" customWidth="1"/>
    <col min="15875" max="15875" width="30.88671875" style="268" customWidth="1"/>
    <col min="15876" max="15877" width="12.109375" style="268" customWidth="1"/>
    <col min="15878" max="15878" width="11" style="268" customWidth="1"/>
    <col min="15879" max="15879" width="6.88671875" style="268" customWidth="1"/>
    <col min="15880" max="15880" width="10.33203125" style="268" customWidth="1"/>
    <col min="15881" max="15881" width="11.109375" style="268" customWidth="1"/>
    <col min="15882" max="15882" width="12.6640625" style="268" customWidth="1"/>
    <col min="15883" max="15883" width="9.109375" style="268" customWidth="1"/>
    <col min="15884" max="15884" width="9.6640625" style="268" customWidth="1"/>
    <col min="15885" max="15885" width="10.109375" style="268" customWidth="1"/>
    <col min="15886" max="15887" width="7.109375" style="268" customWidth="1"/>
    <col min="15888" max="15888" width="9.109375" style="268" customWidth="1"/>
    <col min="15889" max="15889" width="10.109375" style="268" customWidth="1"/>
    <col min="15890" max="16127" width="9.88671875" style="268"/>
    <col min="16128" max="16128" width="4.88671875" style="268" customWidth="1"/>
    <col min="16129" max="16129" width="8.33203125" style="268" customWidth="1"/>
    <col min="16130" max="16130" width="5" style="268" customWidth="1"/>
    <col min="16131" max="16131" width="30.88671875" style="268" customWidth="1"/>
    <col min="16132" max="16133" width="12.109375" style="268" customWidth="1"/>
    <col min="16134" max="16134" width="11" style="268" customWidth="1"/>
    <col min="16135" max="16135" width="6.88671875" style="268" customWidth="1"/>
    <col min="16136" max="16136" width="10.33203125" style="268" customWidth="1"/>
    <col min="16137" max="16137" width="11.109375" style="268" customWidth="1"/>
    <col min="16138" max="16138" width="12.6640625" style="268" customWidth="1"/>
    <col min="16139" max="16139" width="9.109375" style="268" customWidth="1"/>
    <col min="16140" max="16140" width="9.6640625" style="268" customWidth="1"/>
    <col min="16141" max="16141" width="10.109375" style="268" customWidth="1"/>
    <col min="16142" max="16143" width="7.109375" style="268" customWidth="1"/>
    <col min="16144" max="16144" width="9.109375" style="268" customWidth="1"/>
    <col min="16145" max="16145" width="10.109375" style="268" customWidth="1"/>
    <col min="16146" max="16384" width="9.88671875" style="268"/>
  </cols>
  <sheetData>
    <row r="1" spans="1:23" ht="15" customHeight="1">
      <c r="A1" s="766"/>
      <c r="B1" s="767"/>
      <c r="C1" s="767"/>
      <c r="D1" s="768"/>
      <c r="E1" s="769"/>
      <c r="F1" s="768"/>
      <c r="G1" s="1170"/>
      <c r="H1" s="1170"/>
      <c r="I1" s="1170"/>
      <c r="J1" s="1170"/>
      <c r="K1" s="1170"/>
      <c r="L1" s="1170"/>
      <c r="M1" s="768"/>
      <c r="N1" s="768"/>
      <c r="O1" s="768"/>
      <c r="P1" s="770" t="s">
        <v>99</v>
      </c>
      <c r="Q1" s="4" t="s">
        <v>0</v>
      </c>
      <c r="R1" s="5" t="s">
        <v>410</v>
      </c>
    </row>
    <row r="2" spans="1:23" ht="16.5" customHeight="1">
      <c r="A2" s="771"/>
      <c r="B2" s="1171" t="s">
        <v>413</v>
      </c>
      <c r="C2" s="1171"/>
      <c r="D2" s="1171"/>
      <c r="E2" s="1171"/>
      <c r="F2" s="1171"/>
      <c r="G2" s="1171"/>
      <c r="H2" s="1171"/>
      <c r="I2" s="1171"/>
      <c r="J2" s="1171"/>
      <c r="K2" s="1171"/>
      <c r="L2" s="1171"/>
      <c r="M2" s="1171"/>
      <c r="N2" s="1171"/>
      <c r="O2" s="1171"/>
      <c r="P2" s="1171"/>
      <c r="Q2" s="1171"/>
      <c r="R2" s="1171"/>
    </row>
    <row r="3" spans="1:23" ht="16.5" customHeight="1">
      <c r="A3" s="832"/>
      <c r="B3" s="1171" t="s">
        <v>409</v>
      </c>
      <c r="C3" s="1171"/>
      <c r="D3" s="1171"/>
      <c r="E3" s="1171"/>
      <c r="F3" s="1171"/>
      <c r="G3" s="1171"/>
      <c r="H3" s="1171"/>
      <c r="I3" s="1171"/>
      <c r="J3" s="1171"/>
      <c r="K3" s="1171"/>
      <c r="L3" s="1171"/>
      <c r="M3" s="1171"/>
      <c r="N3" s="1171"/>
      <c r="O3" s="1171"/>
      <c r="P3" s="1171"/>
      <c r="Q3" s="1171"/>
      <c r="R3" s="1171"/>
    </row>
    <row r="4" spans="1:23" ht="16.5" customHeight="1">
      <c r="A4" s="833"/>
      <c r="B4" s="1171" t="s">
        <v>379</v>
      </c>
      <c r="C4" s="1171"/>
      <c r="D4" s="1171"/>
      <c r="E4" s="1171"/>
      <c r="F4" s="1171"/>
      <c r="G4" s="1171"/>
      <c r="H4" s="1171"/>
      <c r="I4" s="1171"/>
      <c r="J4" s="1171"/>
      <c r="K4" s="1171"/>
      <c r="L4" s="1171"/>
      <c r="M4" s="1171"/>
      <c r="N4" s="1171"/>
      <c r="O4" s="1171"/>
      <c r="P4" s="1171"/>
      <c r="Q4" s="1171"/>
      <c r="R4" s="1171"/>
    </row>
    <row r="5" spans="1:23" s="269" customFormat="1" ht="12" customHeight="1">
      <c r="A5" s="1172" t="s">
        <v>2</v>
      </c>
      <c r="B5" s="1172"/>
      <c r="C5" s="1172"/>
      <c r="D5" s="1173" t="s">
        <v>67</v>
      </c>
      <c r="E5" s="1174" t="s">
        <v>406</v>
      </c>
      <c r="F5" s="1174" t="s">
        <v>290</v>
      </c>
      <c r="G5" s="1174" t="s">
        <v>6</v>
      </c>
      <c r="H5" s="1175" t="s">
        <v>407</v>
      </c>
      <c r="I5" s="1174" t="s">
        <v>146</v>
      </c>
      <c r="J5" s="1174"/>
      <c r="K5" s="1174"/>
      <c r="L5" s="1174"/>
      <c r="M5" s="1174"/>
      <c r="N5" s="1174"/>
      <c r="O5" s="1174"/>
      <c r="P5" s="1174"/>
      <c r="Q5" s="1174"/>
      <c r="R5" s="1174"/>
    </row>
    <row r="6" spans="1:23" s="269" customFormat="1" ht="15" customHeight="1">
      <c r="A6" s="1173" t="s">
        <v>9</v>
      </c>
      <c r="B6" s="1173" t="s">
        <v>10</v>
      </c>
      <c r="C6" s="1173" t="s">
        <v>11</v>
      </c>
      <c r="D6" s="1173"/>
      <c r="E6" s="1174"/>
      <c r="F6" s="1174"/>
      <c r="G6" s="1174"/>
      <c r="H6" s="1175"/>
      <c r="I6" s="1174" t="s">
        <v>147</v>
      </c>
      <c r="J6" s="1174" t="s">
        <v>124</v>
      </c>
      <c r="K6" s="1174"/>
      <c r="L6" s="1174"/>
      <c r="M6" s="1174"/>
      <c r="N6" s="1174"/>
      <c r="O6" s="1174"/>
      <c r="P6" s="1174"/>
      <c r="Q6" s="1174" t="s">
        <v>148</v>
      </c>
      <c r="R6" s="1174" t="s">
        <v>124</v>
      </c>
    </row>
    <row r="7" spans="1:23" s="269" customFormat="1" ht="11.25" customHeight="1">
      <c r="A7" s="1173"/>
      <c r="B7" s="1173"/>
      <c r="C7" s="1173"/>
      <c r="D7" s="1173"/>
      <c r="E7" s="1174"/>
      <c r="F7" s="1174"/>
      <c r="G7" s="1174"/>
      <c r="H7" s="1175"/>
      <c r="I7" s="1174"/>
      <c r="J7" s="1174"/>
      <c r="K7" s="1174"/>
      <c r="L7" s="1174"/>
      <c r="M7" s="1174"/>
      <c r="N7" s="1174"/>
      <c r="O7" s="1174"/>
      <c r="P7" s="1174"/>
      <c r="Q7" s="1174"/>
      <c r="R7" s="1174"/>
    </row>
    <row r="8" spans="1:23" s="269" customFormat="1" ht="11.25" customHeight="1">
      <c r="A8" s="1173"/>
      <c r="B8" s="1173"/>
      <c r="C8" s="1173"/>
      <c r="D8" s="1173"/>
      <c r="E8" s="1174"/>
      <c r="F8" s="1174"/>
      <c r="G8" s="1174"/>
      <c r="H8" s="1175"/>
      <c r="I8" s="1174"/>
      <c r="J8" s="1174" t="s">
        <v>149</v>
      </c>
      <c r="K8" s="1174" t="s">
        <v>150</v>
      </c>
      <c r="L8" s="1174" t="s">
        <v>151</v>
      </c>
      <c r="M8" s="1174" t="s">
        <v>152</v>
      </c>
      <c r="N8" s="1174" t="s">
        <v>153</v>
      </c>
      <c r="O8" s="1174" t="s">
        <v>154</v>
      </c>
      <c r="P8" s="1174" t="s">
        <v>155</v>
      </c>
      <c r="Q8" s="1174"/>
      <c r="R8" s="1174" t="s">
        <v>156</v>
      </c>
    </row>
    <row r="9" spans="1:23" s="269" customFormat="1" ht="11.25" customHeight="1">
      <c r="A9" s="1173"/>
      <c r="B9" s="1173"/>
      <c r="C9" s="1173"/>
      <c r="D9" s="1173"/>
      <c r="E9" s="1174"/>
      <c r="F9" s="1174"/>
      <c r="G9" s="1174"/>
      <c r="H9" s="1175"/>
      <c r="I9" s="1174"/>
      <c r="J9" s="1174"/>
      <c r="K9" s="1174"/>
      <c r="L9" s="1174"/>
      <c r="M9" s="1174"/>
      <c r="N9" s="1174"/>
      <c r="O9" s="1174"/>
      <c r="P9" s="1174"/>
      <c r="Q9" s="1174"/>
      <c r="R9" s="1174"/>
    </row>
    <row r="10" spans="1:23" s="269" customFormat="1" ht="51" customHeight="1">
      <c r="A10" s="1173"/>
      <c r="B10" s="1173"/>
      <c r="C10" s="1173"/>
      <c r="D10" s="1173"/>
      <c r="E10" s="1174"/>
      <c r="F10" s="1174"/>
      <c r="G10" s="1174"/>
      <c r="H10" s="1175"/>
      <c r="I10" s="1174"/>
      <c r="J10" s="1174"/>
      <c r="K10" s="1174"/>
      <c r="L10" s="1174"/>
      <c r="M10" s="1174"/>
      <c r="N10" s="1174"/>
      <c r="O10" s="1174"/>
      <c r="P10" s="1174"/>
      <c r="Q10" s="1174"/>
      <c r="R10" s="1174"/>
      <c r="S10" s="772"/>
      <c r="U10" s="772"/>
      <c r="V10" s="773"/>
      <c r="W10" s="772"/>
    </row>
    <row r="11" spans="1:23" s="269" customFormat="1" ht="15" customHeight="1">
      <c r="A11" s="774">
        <v>1</v>
      </c>
      <c r="B11" s="774">
        <v>2</v>
      </c>
      <c r="C11" s="774">
        <v>3</v>
      </c>
      <c r="D11" s="774">
        <v>4</v>
      </c>
      <c r="E11" s="774">
        <v>5</v>
      </c>
      <c r="F11" s="774">
        <v>6</v>
      </c>
      <c r="G11" s="774">
        <v>7</v>
      </c>
      <c r="H11" s="774">
        <v>8</v>
      </c>
      <c r="I11" s="774">
        <v>9</v>
      </c>
      <c r="J11" s="774">
        <v>10</v>
      </c>
      <c r="K11" s="774">
        <v>11</v>
      </c>
      <c r="L11" s="774">
        <v>12</v>
      </c>
      <c r="M11" s="774">
        <v>13</v>
      </c>
      <c r="N11" s="774">
        <v>14</v>
      </c>
      <c r="O11" s="774">
        <v>15</v>
      </c>
      <c r="P11" s="774">
        <v>16</v>
      </c>
      <c r="Q11" s="774">
        <v>17</v>
      </c>
      <c r="R11" s="774">
        <v>18</v>
      </c>
    </row>
    <row r="12" spans="1:23" s="270" customFormat="1" ht="15" customHeight="1">
      <c r="A12" s="775">
        <v>10</v>
      </c>
      <c r="B12" s="776"/>
      <c r="C12" s="776"/>
      <c r="D12" s="777" t="s">
        <v>14</v>
      </c>
      <c r="E12" s="778">
        <f>E13+E18+E20</f>
        <v>124300</v>
      </c>
      <c r="F12" s="778">
        <f t="shared" ref="F12:G12" si="0">F13+F18+F20</f>
        <v>327836.07999999996</v>
      </c>
      <c r="G12" s="778">
        <f t="shared" si="0"/>
        <v>226852.97999999998</v>
      </c>
      <c r="H12" s="779">
        <f>G12/F12*100</f>
        <v>69.197075562884976</v>
      </c>
      <c r="I12" s="780">
        <f>SUM(J12:P12)</f>
        <v>189829.97999999998</v>
      </c>
      <c r="J12" s="778"/>
      <c r="K12" s="778">
        <f>K13+K18+K20</f>
        <v>189829.97999999998</v>
      </c>
      <c r="L12" s="778"/>
      <c r="M12" s="778"/>
      <c r="N12" s="778"/>
      <c r="O12" s="778"/>
      <c r="P12" s="778"/>
      <c r="Q12" s="778">
        <f>Q13+Q18+Q20</f>
        <v>37023</v>
      </c>
      <c r="R12" s="778"/>
      <c r="S12" s="781"/>
      <c r="T12" s="782"/>
      <c r="U12" s="781"/>
      <c r="V12" s="781"/>
      <c r="W12" s="781"/>
    </row>
    <row r="13" spans="1:23" s="269" customFormat="1" ht="15" customHeight="1">
      <c r="A13" s="775"/>
      <c r="B13" s="783">
        <v>1010</v>
      </c>
      <c r="C13" s="783"/>
      <c r="D13" s="271" t="s">
        <v>15</v>
      </c>
      <c r="E13" s="784">
        <f>SUM(E14:E17)</f>
        <v>114648</v>
      </c>
      <c r="F13" s="784">
        <f t="shared" ref="F13:G13" si="1">SUM(F14:F17)</f>
        <v>162101</v>
      </c>
      <c r="G13" s="784">
        <f t="shared" si="1"/>
        <v>61779.979999999996</v>
      </c>
      <c r="H13" s="785">
        <f>G13/F13*100</f>
        <v>38.11202892024108</v>
      </c>
      <c r="I13" s="786">
        <f t="shared" ref="I13:I37" si="2">SUM(J13:P13)</f>
        <v>24756.98</v>
      </c>
      <c r="J13" s="786"/>
      <c r="K13" s="786">
        <f>SUM(K14:K17)</f>
        <v>24756.98</v>
      </c>
      <c r="L13" s="786"/>
      <c r="M13" s="786"/>
      <c r="N13" s="786"/>
      <c r="O13" s="786"/>
      <c r="P13" s="786"/>
      <c r="Q13" s="786">
        <f>SUM(Q14:Q17)</f>
        <v>37023</v>
      </c>
      <c r="R13" s="786"/>
      <c r="S13" s="781"/>
      <c r="T13" s="782"/>
      <c r="U13" s="781"/>
      <c r="V13" s="781"/>
      <c r="W13" s="781"/>
    </row>
    <row r="14" spans="1:23" s="269" customFormat="1" ht="15" customHeight="1">
      <c r="A14" s="775"/>
      <c r="B14" s="783"/>
      <c r="C14" s="787">
        <v>4270</v>
      </c>
      <c r="D14" s="58" t="s">
        <v>157</v>
      </c>
      <c r="E14" s="788">
        <v>15000</v>
      </c>
      <c r="F14" s="788">
        <v>5000</v>
      </c>
      <c r="G14" s="272"/>
      <c r="H14" s="785"/>
      <c r="I14" s="786"/>
      <c r="J14" s="789"/>
      <c r="K14" s="788"/>
      <c r="L14" s="790"/>
      <c r="M14" s="790"/>
      <c r="N14" s="790"/>
      <c r="O14" s="790"/>
      <c r="P14" s="790"/>
      <c r="Q14" s="791"/>
      <c r="R14" s="788"/>
      <c r="S14" s="781"/>
      <c r="T14" s="782"/>
      <c r="U14" s="781"/>
      <c r="V14" s="781"/>
      <c r="W14" s="781"/>
    </row>
    <row r="15" spans="1:23" s="269" customFormat="1" ht="15" customHeight="1">
      <c r="A15" s="775"/>
      <c r="B15" s="783"/>
      <c r="C15" s="787">
        <v>4300</v>
      </c>
      <c r="D15" s="58" t="s">
        <v>84</v>
      </c>
      <c r="E15" s="788">
        <v>15000</v>
      </c>
      <c r="F15" s="788">
        <v>6000</v>
      </c>
      <c r="G15" s="272">
        <v>500</v>
      </c>
      <c r="H15" s="785">
        <f>G15/F15*100</f>
        <v>8.3333333333333321</v>
      </c>
      <c r="I15" s="786">
        <f t="shared" si="2"/>
        <v>500</v>
      </c>
      <c r="J15" s="789"/>
      <c r="K15" s="788">
        <v>500</v>
      </c>
      <c r="L15" s="790"/>
      <c r="M15" s="790"/>
      <c r="N15" s="790"/>
      <c r="O15" s="790"/>
      <c r="P15" s="790"/>
      <c r="Q15" s="791"/>
      <c r="R15" s="788"/>
      <c r="S15" s="781"/>
      <c r="T15" s="782"/>
      <c r="U15" s="781"/>
      <c r="V15" s="781"/>
      <c r="W15" s="781"/>
    </row>
    <row r="16" spans="1:23" s="269" customFormat="1" ht="15" customHeight="1">
      <c r="A16" s="775"/>
      <c r="B16" s="783"/>
      <c r="C16" s="787">
        <v>4430</v>
      </c>
      <c r="D16" s="58" t="s">
        <v>85</v>
      </c>
      <c r="E16" s="788">
        <v>4648</v>
      </c>
      <c r="F16" s="788">
        <v>31101</v>
      </c>
      <c r="G16" s="272">
        <v>24256.98</v>
      </c>
      <c r="H16" s="785">
        <f t="shared" ref="H16:H43" si="3">G16/F16*100</f>
        <v>77.994212404745824</v>
      </c>
      <c r="I16" s="786">
        <f t="shared" si="2"/>
        <v>24256.98</v>
      </c>
      <c r="J16" s="789"/>
      <c r="K16" s="788">
        <v>24256.98</v>
      </c>
      <c r="L16" s="790"/>
      <c r="M16" s="790"/>
      <c r="N16" s="790"/>
      <c r="O16" s="790"/>
      <c r="P16" s="790"/>
      <c r="Q16" s="791"/>
      <c r="R16" s="788"/>
      <c r="S16" s="781"/>
      <c r="T16" s="782"/>
      <c r="U16" s="781"/>
      <c r="V16" s="781"/>
      <c r="W16" s="781"/>
    </row>
    <row r="17" spans="1:23" s="269" customFormat="1" ht="15" customHeight="1">
      <c r="A17" s="792"/>
      <c r="B17" s="783"/>
      <c r="C17" s="787">
        <v>6050</v>
      </c>
      <c r="D17" s="58" t="s">
        <v>158</v>
      </c>
      <c r="E17" s="788">
        <v>80000</v>
      </c>
      <c r="F17" s="788">
        <v>120000</v>
      </c>
      <c r="G17" s="272">
        <v>37023</v>
      </c>
      <c r="H17" s="785">
        <f t="shared" si="3"/>
        <v>30.852499999999999</v>
      </c>
      <c r="I17" s="786"/>
      <c r="J17" s="789"/>
      <c r="K17" s="788"/>
      <c r="L17" s="790"/>
      <c r="M17" s="790"/>
      <c r="N17" s="790"/>
      <c r="O17" s="790"/>
      <c r="P17" s="790"/>
      <c r="Q17" s="791">
        <v>37023</v>
      </c>
      <c r="R17" s="788"/>
      <c r="S17" s="781"/>
      <c r="T17" s="782"/>
      <c r="U17" s="781"/>
      <c r="V17" s="781"/>
      <c r="W17" s="781"/>
    </row>
    <row r="18" spans="1:23" s="269" customFormat="1" ht="15" customHeight="1">
      <c r="A18" s="775"/>
      <c r="B18" s="783">
        <v>1030</v>
      </c>
      <c r="C18" s="783"/>
      <c r="D18" s="271" t="s">
        <v>159</v>
      </c>
      <c r="E18" s="272">
        <f>E19</f>
        <v>9652</v>
      </c>
      <c r="F18" s="272">
        <f t="shared" ref="F18:G18" si="4">F19</f>
        <v>11652</v>
      </c>
      <c r="G18" s="272">
        <f t="shared" si="4"/>
        <v>11156</v>
      </c>
      <c r="H18" s="785">
        <f t="shared" si="3"/>
        <v>95.743220048060422</v>
      </c>
      <c r="I18" s="786">
        <f t="shared" si="2"/>
        <v>11156</v>
      </c>
      <c r="J18" s="788"/>
      <c r="K18" s="788">
        <f>K19</f>
        <v>11156</v>
      </c>
      <c r="L18" s="788"/>
      <c r="M18" s="788"/>
      <c r="N18" s="788"/>
      <c r="O18" s="788"/>
      <c r="P18" s="788"/>
      <c r="Q18" s="790"/>
      <c r="R18" s="790"/>
      <c r="S18" s="781"/>
      <c r="T18" s="782"/>
      <c r="U18" s="781"/>
      <c r="V18" s="781"/>
      <c r="W18" s="781"/>
    </row>
    <row r="19" spans="1:23" s="269" customFormat="1" ht="30.6">
      <c r="A19" s="775"/>
      <c r="B19" s="783"/>
      <c r="C19" s="787">
        <v>2850</v>
      </c>
      <c r="D19" s="58" t="s">
        <v>160</v>
      </c>
      <c r="E19" s="788">
        <v>9652</v>
      </c>
      <c r="F19" s="788">
        <v>11652</v>
      </c>
      <c r="G19" s="272">
        <v>11156</v>
      </c>
      <c r="H19" s="785">
        <f t="shared" si="3"/>
        <v>95.743220048060422</v>
      </c>
      <c r="I19" s="786">
        <f t="shared" si="2"/>
        <v>11156</v>
      </c>
      <c r="J19" s="789"/>
      <c r="K19" s="788">
        <v>11156</v>
      </c>
      <c r="L19" s="790"/>
      <c r="M19" s="790"/>
      <c r="N19" s="790"/>
      <c r="O19" s="790"/>
      <c r="P19" s="790"/>
      <c r="Q19" s="790"/>
      <c r="R19" s="790"/>
      <c r="S19" s="781"/>
      <c r="T19" s="782"/>
      <c r="U19" s="781"/>
      <c r="V19" s="781"/>
      <c r="W19" s="781"/>
    </row>
    <row r="20" spans="1:23" s="269" customFormat="1" ht="15" customHeight="1">
      <c r="A20" s="775"/>
      <c r="B20" s="783">
        <v>1095</v>
      </c>
      <c r="C20" s="783"/>
      <c r="D20" s="58" t="s">
        <v>16</v>
      </c>
      <c r="E20" s="788">
        <f>SUM(E21:E23)</f>
        <v>0</v>
      </c>
      <c r="F20" s="788">
        <f t="shared" ref="F20:G20" si="5">SUM(F21:F23)</f>
        <v>154083.07999999999</v>
      </c>
      <c r="G20" s="788">
        <f t="shared" si="5"/>
        <v>153917</v>
      </c>
      <c r="H20" s="785">
        <f t="shared" si="3"/>
        <v>99.892213992607111</v>
      </c>
      <c r="I20" s="786">
        <f t="shared" si="2"/>
        <v>153917</v>
      </c>
      <c r="J20" s="788"/>
      <c r="K20" s="788">
        <f>SUM(K21:K23)</f>
        <v>153917</v>
      </c>
      <c r="L20" s="788"/>
      <c r="M20" s="788"/>
      <c r="N20" s="788"/>
      <c r="O20" s="788"/>
      <c r="P20" s="788"/>
      <c r="Q20" s="790"/>
      <c r="R20" s="790"/>
      <c r="S20" s="781"/>
      <c r="T20" s="782"/>
      <c r="U20" s="781"/>
      <c r="V20" s="781"/>
      <c r="W20" s="781"/>
    </row>
    <row r="21" spans="1:23" s="269" customFormat="1" ht="15" customHeight="1">
      <c r="A21" s="775"/>
      <c r="B21" s="783"/>
      <c r="C21" s="787">
        <v>4210</v>
      </c>
      <c r="D21" s="58" t="s">
        <v>83</v>
      </c>
      <c r="E21" s="788"/>
      <c r="F21" s="788">
        <v>150.84</v>
      </c>
      <c r="G21" s="272">
        <v>147.58000000000001</v>
      </c>
      <c r="H21" s="785">
        <f t="shared" si="3"/>
        <v>97.838769557146648</v>
      </c>
      <c r="I21" s="786">
        <f t="shared" si="2"/>
        <v>147.58000000000001</v>
      </c>
      <c r="J21" s="789"/>
      <c r="K21" s="788">
        <v>147.58000000000001</v>
      </c>
      <c r="L21" s="790"/>
      <c r="M21" s="790"/>
      <c r="N21" s="790"/>
      <c r="O21" s="790"/>
      <c r="P21" s="790"/>
      <c r="Q21" s="790"/>
      <c r="R21" s="790"/>
      <c r="S21" s="781"/>
      <c r="T21" s="782"/>
      <c r="U21" s="781"/>
      <c r="V21" s="781"/>
      <c r="W21" s="781"/>
    </row>
    <row r="22" spans="1:23" s="269" customFormat="1" ht="15" customHeight="1">
      <c r="A22" s="775"/>
      <c r="B22" s="783"/>
      <c r="C22" s="787">
        <v>4300</v>
      </c>
      <c r="D22" s="58" t="s">
        <v>84</v>
      </c>
      <c r="E22" s="788"/>
      <c r="F22" s="788">
        <v>2870.4</v>
      </c>
      <c r="G22" s="272">
        <v>2870.4</v>
      </c>
      <c r="H22" s="785">
        <f t="shared" si="3"/>
        <v>100</v>
      </c>
      <c r="I22" s="786">
        <f t="shared" si="2"/>
        <v>2870.4</v>
      </c>
      <c r="J22" s="789"/>
      <c r="K22" s="788">
        <v>2870.4</v>
      </c>
      <c r="L22" s="790"/>
      <c r="M22" s="790"/>
      <c r="N22" s="790"/>
      <c r="O22" s="790"/>
      <c r="P22" s="790"/>
      <c r="Q22" s="790"/>
      <c r="R22" s="790"/>
      <c r="S22" s="781"/>
      <c r="T22" s="782"/>
      <c r="U22" s="781"/>
      <c r="V22" s="781"/>
      <c r="W22" s="781"/>
    </row>
    <row r="23" spans="1:23" s="269" customFormat="1" ht="15" customHeight="1">
      <c r="A23" s="775"/>
      <c r="B23" s="783"/>
      <c r="C23" s="787">
        <v>4430</v>
      </c>
      <c r="D23" s="58" t="s">
        <v>85</v>
      </c>
      <c r="E23" s="788"/>
      <c r="F23" s="788">
        <v>151061.84</v>
      </c>
      <c r="G23" s="272">
        <v>150899.01999999999</v>
      </c>
      <c r="H23" s="785">
        <f t="shared" si="3"/>
        <v>99.892216326770551</v>
      </c>
      <c r="I23" s="786">
        <f t="shared" si="2"/>
        <v>150899.01999999999</v>
      </c>
      <c r="J23" s="789"/>
      <c r="K23" s="788">
        <v>150899.01999999999</v>
      </c>
      <c r="L23" s="790"/>
      <c r="M23" s="790"/>
      <c r="N23" s="790"/>
      <c r="O23" s="790"/>
      <c r="P23" s="790"/>
      <c r="Q23" s="790"/>
      <c r="R23" s="790"/>
      <c r="S23" s="781"/>
      <c r="T23" s="782"/>
      <c r="U23" s="781"/>
      <c r="V23" s="781"/>
      <c r="W23" s="781"/>
    </row>
    <row r="24" spans="1:23" s="269" customFormat="1" ht="15" customHeight="1">
      <c r="A24" s="793">
        <v>600</v>
      </c>
      <c r="B24" s="776"/>
      <c r="C24" s="776"/>
      <c r="D24" s="777" t="s">
        <v>74</v>
      </c>
      <c r="E24" s="778">
        <f>E25+E27+E30+E34</f>
        <v>2111000</v>
      </c>
      <c r="F24" s="778">
        <f t="shared" ref="F24:G24" si="6">F25+F27+F30+F34</f>
        <v>2547900</v>
      </c>
      <c r="G24" s="778">
        <f t="shared" si="6"/>
        <v>1744242.0799999998</v>
      </c>
      <c r="H24" s="779">
        <f t="shared" si="3"/>
        <v>68.458027395109696</v>
      </c>
      <c r="I24" s="780">
        <f t="shared" si="2"/>
        <v>429572.91000000003</v>
      </c>
      <c r="J24" s="778"/>
      <c r="K24" s="778">
        <f t="shared" ref="K24:L24" si="7">K25+K27+K30+K34</f>
        <v>379572.91000000003</v>
      </c>
      <c r="L24" s="778">
        <f t="shared" si="7"/>
        <v>50000</v>
      </c>
      <c r="M24" s="778"/>
      <c r="N24" s="778"/>
      <c r="O24" s="778"/>
      <c r="P24" s="778"/>
      <c r="Q24" s="778">
        <f>Q25+Q27+Q30+Q34</f>
        <v>1314669.17</v>
      </c>
      <c r="R24" s="778"/>
      <c r="S24" s="781"/>
      <c r="T24" s="782"/>
      <c r="U24" s="781"/>
      <c r="V24" s="781"/>
      <c r="W24" s="781"/>
    </row>
    <row r="25" spans="1:23" s="269" customFormat="1" ht="15" customHeight="1">
      <c r="A25" s="794"/>
      <c r="B25" s="795">
        <v>60004</v>
      </c>
      <c r="C25" s="795"/>
      <c r="D25" s="796" t="s">
        <v>161</v>
      </c>
      <c r="E25" s="797">
        <f>E26</f>
        <v>50000</v>
      </c>
      <c r="F25" s="797">
        <f t="shared" ref="F25:G25" si="8">F26</f>
        <v>50000</v>
      </c>
      <c r="G25" s="797">
        <f t="shared" si="8"/>
        <v>50000</v>
      </c>
      <c r="H25" s="785">
        <f t="shared" si="3"/>
        <v>100</v>
      </c>
      <c r="I25" s="786">
        <f t="shared" si="2"/>
        <v>50000</v>
      </c>
      <c r="J25" s="797"/>
      <c r="K25" s="797"/>
      <c r="L25" s="797">
        <f t="shared" ref="L25" si="9">L26</f>
        <v>50000</v>
      </c>
      <c r="M25" s="798"/>
      <c r="N25" s="798"/>
      <c r="O25" s="798"/>
      <c r="P25" s="798"/>
      <c r="Q25" s="797"/>
      <c r="R25" s="798"/>
      <c r="S25" s="781"/>
      <c r="T25" s="782"/>
      <c r="U25" s="781"/>
      <c r="V25" s="781"/>
      <c r="W25" s="781"/>
    </row>
    <row r="26" spans="1:23" s="269" customFormat="1" ht="40.799999999999997">
      <c r="A26" s="794"/>
      <c r="B26" s="795"/>
      <c r="C26" s="795">
        <v>2310</v>
      </c>
      <c r="D26" s="58" t="s">
        <v>162</v>
      </c>
      <c r="E26" s="797">
        <v>50000</v>
      </c>
      <c r="F26" s="797">
        <v>50000</v>
      </c>
      <c r="G26" s="786">
        <v>50000</v>
      </c>
      <c r="H26" s="785">
        <f t="shared" si="3"/>
        <v>100</v>
      </c>
      <c r="I26" s="786">
        <f t="shared" si="2"/>
        <v>50000</v>
      </c>
      <c r="J26" s="797"/>
      <c r="K26" s="797"/>
      <c r="L26" s="797">
        <v>50000</v>
      </c>
      <c r="M26" s="798"/>
      <c r="N26" s="798"/>
      <c r="O26" s="798"/>
      <c r="P26" s="798"/>
      <c r="Q26" s="786"/>
      <c r="R26" s="798"/>
      <c r="S26" s="781"/>
      <c r="T26" s="782"/>
      <c r="U26" s="781"/>
      <c r="V26" s="781"/>
      <c r="W26" s="781"/>
    </row>
    <row r="27" spans="1:23" s="269" customFormat="1" ht="15" customHeight="1">
      <c r="A27" s="793"/>
      <c r="B27" s="795">
        <v>60013</v>
      </c>
      <c r="C27" s="795"/>
      <c r="D27" s="271" t="s">
        <v>163</v>
      </c>
      <c r="E27" s="272">
        <f>E28+E29</f>
        <v>501621</v>
      </c>
      <c r="F27" s="272">
        <f>+F28+F29</f>
        <v>501621</v>
      </c>
      <c r="G27" s="272">
        <f>+G28</f>
        <v>1620.2</v>
      </c>
      <c r="H27" s="785">
        <f t="shared" si="3"/>
        <v>0.32299285715709669</v>
      </c>
      <c r="I27" s="786">
        <f t="shared" si="2"/>
        <v>1620.2</v>
      </c>
      <c r="J27" s="789"/>
      <c r="K27" s="788">
        <v>1620.2</v>
      </c>
      <c r="L27" s="790"/>
      <c r="M27" s="790"/>
      <c r="N27" s="790"/>
      <c r="O27" s="790"/>
      <c r="P27" s="790"/>
      <c r="Q27" s="790"/>
      <c r="R27" s="790"/>
      <c r="S27" s="781"/>
      <c r="T27" s="782"/>
      <c r="U27" s="781"/>
      <c r="V27" s="781"/>
      <c r="W27" s="781"/>
    </row>
    <row r="28" spans="1:23" s="269" customFormat="1" ht="15" customHeight="1">
      <c r="A28" s="793"/>
      <c r="B28" s="795"/>
      <c r="C28" s="795">
        <v>4430</v>
      </c>
      <c r="D28" s="799" t="s">
        <v>85</v>
      </c>
      <c r="E28" s="272">
        <v>1621</v>
      </c>
      <c r="F28" s="272">
        <v>1621</v>
      </c>
      <c r="G28" s="786">
        <v>1620.2</v>
      </c>
      <c r="H28" s="785">
        <f t="shared" si="3"/>
        <v>99.950647748303524</v>
      </c>
      <c r="I28" s="786">
        <f t="shared" si="2"/>
        <v>1620.2</v>
      </c>
      <c r="J28" s="789"/>
      <c r="K28" s="788">
        <v>1620.2</v>
      </c>
      <c r="L28" s="790"/>
      <c r="M28" s="790"/>
      <c r="N28" s="790"/>
      <c r="O28" s="790"/>
      <c r="P28" s="790"/>
      <c r="Q28" s="790"/>
      <c r="R28" s="790"/>
      <c r="S28" s="781"/>
      <c r="T28" s="782"/>
      <c r="U28" s="781"/>
      <c r="V28" s="781"/>
      <c r="W28" s="781"/>
    </row>
    <row r="29" spans="1:23" s="269" customFormat="1" ht="51" customHeight="1">
      <c r="A29" s="793"/>
      <c r="B29" s="795"/>
      <c r="C29" s="795">
        <v>6300</v>
      </c>
      <c r="D29" s="799" t="s">
        <v>378</v>
      </c>
      <c r="E29" s="272">
        <v>500000</v>
      </c>
      <c r="F29" s="272">
        <v>500000</v>
      </c>
      <c r="G29" s="786"/>
      <c r="H29" s="785"/>
      <c r="I29" s="786"/>
      <c r="J29" s="789"/>
      <c r="K29" s="788"/>
      <c r="L29" s="790"/>
      <c r="M29" s="790"/>
      <c r="N29" s="790"/>
      <c r="O29" s="790"/>
      <c r="P29" s="790"/>
      <c r="Q29" s="790"/>
      <c r="R29" s="790"/>
      <c r="S29" s="781"/>
      <c r="T29" s="782"/>
      <c r="U29" s="781"/>
      <c r="V29" s="781"/>
      <c r="W29" s="781"/>
    </row>
    <row r="30" spans="1:23" s="269" customFormat="1" ht="15" customHeight="1">
      <c r="A30" s="793"/>
      <c r="B30" s="795">
        <v>60014</v>
      </c>
      <c r="C30" s="795"/>
      <c r="D30" s="271" t="s">
        <v>164</v>
      </c>
      <c r="E30" s="272">
        <f>SUM(E31:E33)</f>
        <v>279951</v>
      </c>
      <c r="F30" s="272">
        <f t="shared" ref="F30:G30" si="10">SUM(F31:F33)</f>
        <v>498218</v>
      </c>
      <c r="G30" s="272">
        <f t="shared" si="10"/>
        <v>497989.23</v>
      </c>
      <c r="H30" s="785">
        <f t="shared" si="3"/>
        <v>99.954082349493589</v>
      </c>
      <c r="I30" s="786">
        <f t="shared" si="2"/>
        <v>28217.54</v>
      </c>
      <c r="J30" s="272"/>
      <c r="K30" s="272">
        <f>SUM(K31:K31)</f>
        <v>28217.54</v>
      </c>
      <c r="L30" s="272"/>
      <c r="M30" s="272"/>
      <c r="N30" s="272"/>
      <c r="O30" s="272"/>
      <c r="P30" s="272"/>
      <c r="Q30" s="272">
        <f>SUM(Q31:Q33)</f>
        <v>469771.69</v>
      </c>
      <c r="R30" s="790"/>
      <c r="S30" s="781"/>
      <c r="T30" s="782"/>
      <c r="U30" s="781"/>
      <c r="V30" s="781"/>
      <c r="W30" s="781"/>
    </row>
    <row r="31" spans="1:23" s="269" customFormat="1" ht="15" customHeight="1">
      <c r="A31" s="793"/>
      <c r="B31" s="795"/>
      <c r="C31" s="795">
        <v>4430</v>
      </c>
      <c r="D31" s="799" t="s">
        <v>85</v>
      </c>
      <c r="E31" s="272">
        <v>9951</v>
      </c>
      <c r="F31" s="272">
        <v>28218</v>
      </c>
      <c r="G31" s="272">
        <v>28217.54</v>
      </c>
      <c r="H31" s="785">
        <f t="shared" si="3"/>
        <v>99.998369834857186</v>
      </c>
      <c r="I31" s="786">
        <f t="shared" si="2"/>
        <v>28217.54</v>
      </c>
      <c r="J31" s="788"/>
      <c r="K31" s="788">
        <v>28217.54</v>
      </c>
      <c r="L31" s="790"/>
      <c r="M31" s="790"/>
      <c r="N31" s="790"/>
      <c r="O31" s="790"/>
      <c r="P31" s="790"/>
      <c r="Q31" s="792"/>
      <c r="R31" s="790"/>
      <c r="S31" s="781"/>
      <c r="T31" s="782"/>
      <c r="U31" s="781"/>
      <c r="V31" s="781"/>
      <c r="W31" s="781"/>
    </row>
    <row r="32" spans="1:23" s="269" customFormat="1" ht="20.399999999999999">
      <c r="A32" s="793"/>
      <c r="B32" s="795"/>
      <c r="C32" s="795">
        <v>6060</v>
      </c>
      <c r="D32" s="799" t="s">
        <v>165</v>
      </c>
      <c r="E32" s="272">
        <v>70000</v>
      </c>
      <c r="F32" s="272">
        <v>70000</v>
      </c>
      <c r="G32" s="272">
        <v>69771.69</v>
      </c>
      <c r="H32" s="785">
        <f t="shared" si="3"/>
        <v>99.673842857142859</v>
      </c>
      <c r="I32" s="786"/>
      <c r="J32" s="788"/>
      <c r="K32" s="788"/>
      <c r="L32" s="790"/>
      <c r="M32" s="790"/>
      <c r="N32" s="790"/>
      <c r="O32" s="790"/>
      <c r="P32" s="790"/>
      <c r="Q32" s="800">
        <v>69771.69</v>
      </c>
      <c r="R32" s="790"/>
      <c r="S32" s="781"/>
      <c r="T32" s="782"/>
      <c r="U32" s="781"/>
      <c r="V32" s="781"/>
      <c r="W32" s="781"/>
    </row>
    <row r="33" spans="1:23" s="269" customFormat="1" ht="51">
      <c r="A33" s="793"/>
      <c r="B33" s="795"/>
      <c r="C33" s="795">
        <v>6300</v>
      </c>
      <c r="D33" s="799" t="s">
        <v>286</v>
      </c>
      <c r="E33" s="272">
        <v>200000</v>
      </c>
      <c r="F33" s="272">
        <v>400000</v>
      </c>
      <c r="G33" s="272">
        <v>400000</v>
      </c>
      <c r="H33" s="785">
        <f t="shared" si="3"/>
        <v>100</v>
      </c>
      <c r="I33" s="786"/>
      <c r="J33" s="788"/>
      <c r="K33" s="788"/>
      <c r="L33" s="790"/>
      <c r="M33" s="790"/>
      <c r="N33" s="790"/>
      <c r="O33" s="790"/>
      <c r="P33" s="790"/>
      <c r="Q33" s="800">
        <v>400000</v>
      </c>
      <c r="R33" s="790"/>
      <c r="S33" s="781"/>
      <c r="T33" s="782"/>
      <c r="U33" s="781"/>
      <c r="V33" s="781"/>
      <c r="W33" s="781"/>
    </row>
    <row r="34" spans="1:23" s="269" customFormat="1" ht="15" customHeight="1">
      <c r="A34" s="793"/>
      <c r="B34" s="795">
        <v>60016</v>
      </c>
      <c r="C34" s="795"/>
      <c r="D34" s="271" t="s">
        <v>105</v>
      </c>
      <c r="E34" s="272">
        <f>SUM(E35:E39)</f>
        <v>1279428</v>
      </c>
      <c r="F34" s="272">
        <f>SUM(F35:F39)</f>
        <v>1498061</v>
      </c>
      <c r="G34" s="272">
        <f>SUM(G35:G39)</f>
        <v>1194632.6499999999</v>
      </c>
      <c r="H34" s="785">
        <f t="shared" si="3"/>
        <v>79.745260707007247</v>
      </c>
      <c r="I34" s="786">
        <f t="shared" si="2"/>
        <v>349735.17000000004</v>
      </c>
      <c r="J34" s="272"/>
      <c r="K34" s="272">
        <f>SUM(K35:K39)</f>
        <v>349735.17000000004</v>
      </c>
      <c r="L34" s="272"/>
      <c r="M34" s="272"/>
      <c r="N34" s="272"/>
      <c r="O34" s="272"/>
      <c r="P34" s="272"/>
      <c r="Q34" s="272">
        <f>SUM(Q35:Q39)</f>
        <v>844897.48</v>
      </c>
      <c r="R34" s="789"/>
      <c r="S34" s="781"/>
      <c r="T34" s="782"/>
      <c r="U34" s="781"/>
      <c r="V34" s="781"/>
      <c r="W34" s="781"/>
    </row>
    <row r="35" spans="1:23" s="269" customFormat="1" ht="15" customHeight="1">
      <c r="A35" s="793"/>
      <c r="B35" s="795"/>
      <c r="C35" s="795">
        <v>4210</v>
      </c>
      <c r="D35" s="58" t="s">
        <v>83</v>
      </c>
      <c r="E35" s="272">
        <v>25000</v>
      </c>
      <c r="F35" s="272">
        <v>6733</v>
      </c>
      <c r="G35" s="272">
        <v>1477.23</v>
      </c>
      <c r="H35" s="785">
        <f t="shared" si="3"/>
        <v>21.940145551759986</v>
      </c>
      <c r="I35" s="786">
        <f t="shared" si="2"/>
        <v>1477.23</v>
      </c>
      <c r="J35" s="788"/>
      <c r="K35" s="788">
        <v>1477.23</v>
      </c>
      <c r="L35" s="790"/>
      <c r="M35" s="790"/>
      <c r="N35" s="790"/>
      <c r="O35" s="790"/>
      <c r="P35" s="790"/>
      <c r="Q35" s="791"/>
      <c r="R35" s="789"/>
      <c r="S35" s="781"/>
      <c r="T35" s="782"/>
      <c r="U35" s="781"/>
      <c r="V35" s="781"/>
      <c r="W35" s="781"/>
    </row>
    <row r="36" spans="1:23" s="269" customFormat="1" ht="15" customHeight="1">
      <c r="A36" s="793"/>
      <c r="B36" s="795"/>
      <c r="C36" s="795">
        <v>4270</v>
      </c>
      <c r="D36" s="58" t="s">
        <v>157</v>
      </c>
      <c r="E36" s="272">
        <v>100000</v>
      </c>
      <c r="F36" s="272">
        <v>100000</v>
      </c>
      <c r="G36" s="272">
        <v>65786.16</v>
      </c>
      <c r="H36" s="785">
        <f t="shared" si="3"/>
        <v>65.78616000000001</v>
      </c>
      <c r="I36" s="786">
        <f t="shared" si="2"/>
        <v>65786.16</v>
      </c>
      <c r="J36" s="788"/>
      <c r="K36" s="788">
        <v>65786.16</v>
      </c>
      <c r="L36" s="790"/>
      <c r="M36" s="790"/>
      <c r="N36" s="790"/>
      <c r="O36" s="790"/>
      <c r="P36" s="790"/>
      <c r="Q36" s="791"/>
      <c r="R36" s="789"/>
      <c r="S36" s="781"/>
      <c r="T36" s="782"/>
      <c r="U36" s="781"/>
      <c r="V36" s="781"/>
      <c r="W36" s="781"/>
    </row>
    <row r="37" spans="1:23" s="269" customFormat="1" ht="15" customHeight="1">
      <c r="A37" s="793"/>
      <c r="B37" s="795"/>
      <c r="C37" s="795">
        <v>4300</v>
      </c>
      <c r="D37" s="58" t="s">
        <v>84</v>
      </c>
      <c r="E37" s="272">
        <v>303828</v>
      </c>
      <c r="F37" s="272">
        <v>545791</v>
      </c>
      <c r="G37" s="272">
        <v>281834.78000000003</v>
      </c>
      <c r="H37" s="785">
        <f t="shared" si="3"/>
        <v>51.637857714766277</v>
      </c>
      <c r="I37" s="786">
        <f t="shared" si="2"/>
        <v>281834.78000000003</v>
      </c>
      <c r="J37" s="788"/>
      <c r="K37" s="788">
        <v>281834.78000000003</v>
      </c>
      <c r="L37" s="790"/>
      <c r="M37" s="790"/>
      <c r="N37" s="790"/>
      <c r="O37" s="790"/>
      <c r="P37" s="790"/>
      <c r="Q37" s="791"/>
      <c r="R37" s="789"/>
      <c r="S37" s="781"/>
      <c r="T37" s="782"/>
      <c r="U37" s="781"/>
      <c r="V37" s="781"/>
      <c r="W37" s="781"/>
    </row>
    <row r="38" spans="1:23" s="269" customFormat="1" ht="15" customHeight="1">
      <c r="A38" s="775"/>
      <c r="B38" s="783"/>
      <c r="C38" s="787">
        <v>4430</v>
      </c>
      <c r="D38" s="58" t="s">
        <v>85</v>
      </c>
      <c r="E38" s="788">
        <v>600</v>
      </c>
      <c r="F38" s="788">
        <v>637</v>
      </c>
      <c r="G38" s="786">
        <f>SUM(I38+Q38)</f>
        <v>637</v>
      </c>
      <c r="H38" s="785">
        <f t="shared" si="3"/>
        <v>100</v>
      </c>
      <c r="I38" s="786">
        <f>SUM(J38:P38)</f>
        <v>637</v>
      </c>
      <c r="J38" s="789"/>
      <c r="K38" s="788">
        <v>637</v>
      </c>
      <c r="L38" s="790"/>
      <c r="M38" s="790"/>
      <c r="N38" s="790"/>
      <c r="O38" s="790"/>
      <c r="P38" s="790"/>
      <c r="Q38" s="790"/>
      <c r="R38" s="790"/>
      <c r="S38" s="781"/>
      <c r="T38" s="782"/>
      <c r="U38" s="781"/>
      <c r="V38" s="781"/>
      <c r="W38" s="781"/>
    </row>
    <row r="39" spans="1:23" s="269" customFormat="1" ht="15" customHeight="1">
      <c r="A39" s="793"/>
      <c r="B39" s="795"/>
      <c r="C39" s="787">
        <v>6050</v>
      </c>
      <c r="D39" s="58" t="s">
        <v>158</v>
      </c>
      <c r="E39" s="272">
        <v>850000</v>
      </c>
      <c r="F39" s="272">
        <v>844900</v>
      </c>
      <c r="G39" s="786">
        <v>844897.48</v>
      </c>
      <c r="H39" s="785">
        <f t="shared" si="3"/>
        <v>99.999701739850863</v>
      </c>
      <c r="I39" s="786"/>
      <c r="J39" s="788"/>
      <c r="K39" s="788"/>
      <c r="L39" s="790"/>
      <c r="M39" s="790"/>
      <c r="N39" s="790"/>
      <c r="O39" s="790"/>
      <c r="P39" s="790"/>
      <c r="Q39" s="788">
        <v>844897.48</v>
      </c>
      <c r="R39" s="789"/>
      <c r="S39" s="781"/>
      <c r="T39" s="782"/>
      <c r="U39" s="781"/>
      <c r="V39" s="781"/>
      <c r="W39" s="781"/>
    </row>
    <row r="40" spans="1:23" s="269" customFormat="1" ht="15" customHeight="1">
      <c r="A40" s="793">
        <v>700</v>
      </c>
      <c r="B40" s="776"/>
      <c r="C40" s="776"/>
      <c r="D40" s="777" t="s">
        <v>17</v>
      </c>
      <c r="E40" s="778">
        <f>E41</f>
        <v>26000</v>
      </c>
      <c r="F40" s="778">
        <f t="shared" ref="F40:G40" si="11">F41</f>
        <v>26000</v>
      </c>
      <c r="G40" s="778">
        <f t="shared" si="11"/>
        <v>21961.14</v>
      </c>
      <c r="H40" s="779">
        <f t="shared" si="3"/>
        <v>84.465923076923076</v>
      </c>
      <c r="I40" s="780">
        <f>SUM(J40:P40)</f>
        <v>21961.14</v>
      </c>
      <c r="J40" s="778"/>
      <c r="K40" s="778">
        <f>K41</f>
        <v>21961.14</v>
      </c>
      <c r="L40" s="801"/>
      <c r="M40" s="801"/>
      <c r="N40" s="801"/>
      <c r="O40" s="801"/>
      <c r="P40" s="801"/>
      <c r="Q40" s="778"/>
      <c r="R40" s="801"/>
      <c r="S40" s="781"/>
      <c r="T40" s="782"/>
      <c r="U40" s="781"/>
      <c r="V40" s="781"/>
      <c r="W40" s="781"/>
    </row>
    <row r="41" spans="1:23" s="269" customFormat="1" ht="15" customHeight="1">
      <c r="A41" s="802"/>
      <c r="B41" s="795">
        <v>70005</v>
      </c>
      <c r="C41" s="795"/>
      <c r="D41" s="271" t="s">
        <v>18</v>
      </c>
      <c r="E41" s="272">
        <f>SUM(E42:E44)</f>
        <v>26000</v>
      </c>
      <c r="F41" s="272">
        <f>SUM(F42:F44)</f>
        <v>26000</v>
      </c>
      <c r="G41" s="272">
        <f>SUM(G42:G44)</f>
        <v>21961.14</v>
      </c>
      <c r="H41" s="785">
        <f t="shared" si="3"/>
        <v>84.465923076923076</v>
      </c>
      <c r="I41" s="786">
        <f>SUM(J41:P41)</f>
        <v>21961.14</v>
      </c>
      <c r="J41" s="797"/>
      <c r="K41" s="272">
        <v>21961.14</v>
      </c>
      <c r="L41" s="790"/>
      <c r="M41" s="790"/>
      <c r="N41" s="790"/>
      <c r="O41" s="790"/>
      <c r="P41" s="790"/>
      <c r="Q41" s="789"/>
      <c r="R41" s="790"/>
      <c r="S41" s="781"/>
      <c r="T41" s="782"/>
      <c r="U41" s="781"/>
      <c r="V41" s="781"/>
      <c r="W41" s="781"/>
    </row>
    <row r="42" spans="1:23" s="269" customFormat="1" ht="15" customHeight="1">
      <c r="A42" s="802"/>
      <c r="B42" s="795"/>
      <c r="C42" s="795">
        <v>4210</v>
      </c>
      <c r="D42" s="58" t="s">
        <v>83</v>
      </c>
      <c r="E42" s="788">
        <v>1000</v>
      </c>
      <c r="F42" s="788">
        <v>1000</v>
      </c>
      <c r="G42" s="786"/>
      <c r="H42" s="785">
        <f t="shared" si="3"/>
        <v>0</v>
      </c>
      <c r="I42" s="786"/>
      <c r="J42" s="797"/>
      <c r="K42" s="788"/>
      <c r="L42" s="790"/>
      <c r="M42" s="790"/>
      <c r="N42" s="790"/>
      <c r="O42" s="790"/>
      <c r="P42" s="790"/>
      <c r="Q42" s="790"/>
      <c r="R42" s="790"/>
      <c r="S42" s="781"/>
      <c r="T42" s="782"/>
      <c r="U42" s="781"/>
      <c r="V42" s="781"/>
      <c r="W42" s="781"/>
    </row>
    <row r="43" spans="1:23" s="269" customFormat="1" ht="15" customHeight="1">
      <c r="A43" s="802"/>
      <c r="B43" s="795"/>
      <c r="C43" s="795">
        <v>4300</v>
      </c>
      <c r="D43" s="58" t="s">
        <v>84</v>
      </c>
      <c r="E43" s="788">
        <v>24900</v>
      </c>
      <c r="F43" s="788">
        <v>24900</v>
      </c>
      <c r="G43" s="786">
        <v>21910.7</v>
      </c>
      <c r="H43" s="785">
        <f t="shared" si="3"/>
        <v>87.994779116465878</v>
      </c>
      <c r="I43" s="786">
        <f>SUM(J43:P43)</f>
        <v>21910.7</v>
      </c>
      <c r="J43" s="797"/>
      <c r="K43" s="788">
        <v>21910.7</v>
      </c>
      <c r="L43" s="790"/>
      <c r="M43" s="790"/>
      <c r="N43" s="790"/>
      <c r="O43" s="790"/>
      <c r="P43" s="790"/>
      <c r="Q43" s="790"/>
      <c r="R43" s="790"/>
      <c r="S43" s="781"/>
      <c r="T43" s="782"/>
      <c r="U43" s="781"/>
      <c r="V43" s="781"/>
      <c r="W43" s="781"/>
    </row>
    <row r="44" spans="1:23" s="269" customFormat="1" ht="15" customHeight="1">
      <c r="A44" s="802"/>
      <c r="B44" s="795"/>
      <c r="C44" s="795">
        <v>4430</v>
      </c>
      <c r="D44" s="58" t="s">
        <v>85</v>
      </c>
      <c r="E44" s="788">
        <v>100</v>
      </c>
      <c r="F44" s="788">
        <v>100</v>
      </c>
      <c r="G44" s="786">
        <v>50.44</v>
      </c>
      <c r="H44" s="785">
        <f>G44/F44*100</f>
        <v>50.44</v>
      </c>
      <c r="I44" s="786">
        <f>SUM(J44:P44)</f>
        <v>50.44</v>
      </c>
      <c r="J44" s="797"/>
      <c r="K44" s="788">
        <v>50.44</v>
      </c>
      <c r="L44" s="790"/>
      <c r="M44" s="790"/>
      <c r="N44" s="790"/>
      <c r="O44" s="790"/>
      <c r="P44" s="790"/>
      <c r="Q44" s="790"/>
      <c r="R44" s="790"/>
      <c r="S44" s="781"/>
      <c r="T44" s="782"/>
      <c r="U44" s="781"/>
      <c r="V44" s="781"/>
      <c r="W44" s="781"/>
    </row>
    <row r="45" spans="1:23" s="269" customFormat="1" ht="15" customHeight="1">
      <c r="A45" s="793">
        <v>710</v>
      </c>
      <c r="B45" s="776"/>
      <c r="C45" s="776"/>
      <c r="D45" s="777" t="s">
        <v>19</v>
      </c>
      <c r="E45" s="778">
        <f>E46+E48</f>
        <v>74000</v>
      </c>
      <c r="F45" s="778">
        <f t="shared" ref="F45:G45" si="12">F46+F48</f>
        <v>74000</v>
      </c>
      <c r="G45" s="778">
        <f t="shared" si="12"/>
        <v>53056.44</v>
      </c>
      <c r="H45" s="779">
        <f t="shared" ref="H45:H79" si="13">G45/F45*100</f>
        <v>71.697891891891899</v>
      </c>
      <c r="I45" s="778">
        <f>I46+I48</f>
        <v>53056.44</v>
      </c>
      <c r="J45" s="778"/>
      <c r="K45" s="778">
        <f t="shared" ref="K45" si="14">K46+K48</f>
        <v>53056.44</v>
      </c>
      <c r="L45" s="778"/>
      <c r="M45" s="778"/>
      <c r="N45" s="778"/>
      <c r="O45" s="801"/>
      <c r="P45" s="801"/>
      <c r="Q45" s="801"/>
      <c r="R45" s="801"/>
      <c r="S45" s="781"/>
      <c r="T45" s="782"/>
      <c r="U45" s="781"/>
      <c r="V45" s="781"/>
      <c r="W45" s="781"/>
    </row>
    <row r="46" spans="1:23" s="269" customFormat="1" ht="15" customHeight="1">
      <c r="A46" s="793"/>
      <c r="B46" s="795">
        <v>71004</v>
      </c>
      <c r="C46" s="795"/>
      <c r="D46" s="271" t="s">
        <v>166</v>
      </c>
      <c r="E46" s="272">
        <f>E47</f>
        <v>20000</v>
      </c>
      <c r="F46" s="272">
        <f>F47</f>
        <v>20000</v>
      </c>
      <c r="G46" s="272">
        <f>G47</f>
        <v>8733</v>
      </c>
      <c r="H46" s="785">
        <f t="shared" si="13"/>
        <v>43.664999999999999</v>
      </c>
      <c r="I46" s="786">
        <f>SUM(J46:P46)</f>
        <v>8733</v>
      </c>
      <c r="J46" s="788"/>
      <c r="K46" s="788">
        <v>8733</v>
      </c>
      <c r="L46" s="790"/>
      <c r="M46" s="790"/>
      <c r="N46" s="790"/>
      <c r="O46" s="790"/>
      <c r="P46" s="790"/>
      <c r="Q46" s="790"/>
      <c r="R46" s="790"/>
      <c r="S46" s="781"/>
      <c r="T46" s="782"/>
      <c r="U46" s="781"/>
      <c r="V46" s="781"/>
      <c r="W46" s="781"/>
    </row>
    <row r="47" spans="1:23" s="269" customFormat="1" ht="15" customHeight="1">
      <c r="A47" s="793"/>
      <c r="B47" s="795"/>
      <c r="C47" s="795">
        <v>4300</v>
      </c>
      <c r="D47" s="271" t="s">
        <v>84</v>
      </c>
      <c r="E47" s="272">
        <v>20000</v>
      </c>
      <c r="F47" s="272">
        <v>20000</v>
      </c>
      <c r="G47" s="786">
        <v>8733</v>
      </c>
      <c r="H47" s="785">
        <f t="shared" si="13"/>
        <v>43.664999999999999</v>
      </c>
      <c r="I47" s="786">
        <f>SUM(J47:P47)</f>
        <v>8733</v>
      </c>
      <c r="J47" s="788"/>
      <c r="K47" s="788">
        <v>8733</v>
      </c>
      <c r="L47" s="790"/>
      <c r="M47" s="790"/>
      <c r="N47" s="790"/>
      <c r="O47" s="790"/>
      <c r="P47" s="790"/>
      <c r="Q47" s="790"/>
      <c r="R47" s="790"/>
      <c r="S47" s="781"/>
      <c r="T47" s="782"/>
      <c r="U47" s="781"/>
      <c r="V47" s="781"/>
      <c r="W47" s="781"/>
    </row>
    <row r="48" spans="1:23" s="269" customFormat="1" ht="15" customHeight="1">
      <c r="A48" s="793"/>
      <c r="B48" s="795">
        <v>71095</v>
      </c>
      <c r="C48" s="795"/>
      <c r="D48" s="271" t="s">
        <v>16</v>
      </c>
      <c r="E48" s="272">
        <f>SUM(E49:E49)</f>
        <v>54000</v>
      </c>
      <c r="F48" s="272">
        <f>SUM(F49:F49)</f>
        <v>54000</v>
      </c>
      <c r="G48" s="272">
        <f>SUM(G49:G49)</f>
        <v>44323.44</v>
      </c>
      <c r="H48" s="785">
        <f t="shared" si="13"/>
        <v>82.080444444444439</v>
      </c>
      <c r="I48" s="786">
        <f>SUM(J48:P48)</f>
        <v>44323.44</v>
      </c>
      <c r="J48" s="786"/>
      <c r="K48" s="788">
        <v>44323.44</v>
      </c>
      <c r="L48" s="790"/>
      <c r="M48" s="790"/>
      <c r="N48" s="790"/>
      <c r="O48" s="790"/>
      <c r="P48" s="790"/>
      <c r="Q48" s="790"/>
      <c r="R48" s="790"/>
      <c r="S48" s="781"/>
      <c r="T48" s="782"/>
      <c r="U48" s="781"/>
      <c r="V48" s="781"/>
      <c r="W48" s="781"/>
    </row>
    <row r="49" spans="1:23" s="269" customFormat="1" ht="20.399999999999999">
      <c r="A49" s="793"/>
      <c r="B49" s="795"/>
      <c r="C49" s="787">
        <v>4360</v>
      </c>
      <c r="D49" s="58" t="s">
        <v>213</v>
      </c>
      <c r="E49" s="788">
        <v>54000</v>
      </c>
      <c r="F49" s="788">
        <v>54000</v>
      </c>
      <c r="G49" s="786">
        <v>44323.44</v>
      </c>
      <c r="H49" s="785">
        <f t="shared" si="13"/>
        <v>82.080444444444439</v>
      </c>
      <c r="I49" s="786">
        <f>SUM(J49:P49)</f>
        <v>44323.44</v>
      </c>
      <c r="J49" s="788"/>
      <c r="K49" s="788">
        <v>44323.44</v>
      </c>
      <c r="L49" s="790"/>
      <c r="M49" s="790"/>
      <c r="N49" s="790"/>
      <c r="O49" s="790"/>
      <c r="P49" s="790"/>
      <c r="Q49" s="790"/>
      <c r="R49" s="790"/>
      <c r="S49" s="781"/>
      <c r="T49" s="782"/>
      <c r="U49" s="781"/>
      <c r="V49" s="781"/>
      <c r="W49" s="781"/>
    </row>
    <row r="50" spans="1:23" s="269" customFormat="1" ht="15" customHeight="1">
      <c r="A50" s="793">
        <v>750</v>
      </c>
      <c r="B50" s="776"/>
      <c r="C50" s="776"/>
      <c r="D50" s="777" t="s">
        <v>20</v>
      </c>
      <c r="E50" s="778">
        <f>E51+E60+E65+E85+E90</f>
        <v>2274407</v>
      </c>
      <c r="F50" s="778">
        <f>F51+F60+F65+F85+F90</f>
        <v>2503639</v>
      </c>
      <c r="G50" s="778">
        <f>G51+G60+G65+G85+G90</f>
        <v>2168504.5599999996</v>
      </c>
      <c r="H50" s="779">
        <f t="shared" si="13"/>
        <v>86.614106905987626</v>
      </c>
      <c r="I50" s="778">
        <f>I51+I60+I65+I85+I90</f>
        <v>2145845.4900000002</v>
      </c>
      <c r="J50" s="778">
        <f>J51+J60+J65+J85+J90</f>
        <v>1523213.3699999999</v>
      </c>
      <c r="K50" s="778">
        <f>K51+K60+K65+K85+K90</f>
        <v>583778.56999999995</v>
      </c>
      <c r="L50" s="778"/>
      <c r="M50" s="778">
        <f>M51+M60+M65+M85+M90</f>
        <v>38853.550000000003</v>
      </c>
      <c r="N50" s="778"/>
      <c r="O50" s="778"/>
      <c r="P50" s="778"/>
      <c r="Q50" s="778">
        <f>Q51+Q60+Q65+Q85+Q90</f>
        <v>22659.07</v>
      </c>
      <c r="R50" s="778"/>
      <c r="S50" s="781"/>
      <c r="T50" s="782"/>
      <c r="U50" s="781"/>
      <c r="V50" s="781"/>
      <c r="W50" s="781"/>
    </row>
    <row r="51" spans="1:23" s="269" customFormat="1" ht="15" customHeight="1">
      <c r="A51" s="794"/>
      <c r="B51" s="803">
        <v>75011</v>
      </c>
      <c r="C51" s="803"/>
      <c r="D51" s="271" t="s">
        <v>21</v>
      </c>
      <c r="E51" s="272">
        <f>SUM(E52:E59)</f>
        <v>46755</v>
      </c>
      <c r="F51" s="272">
        <f>SUM(F52:F59)</f>
        <v>56248</v>
      </c>
      <c r="G51" s="272">
        <f>SUM(G52:G59)</f>
        <v>56248</v>
      </c>
      <c r="H51" s="785">
        <f t="shared" si="13"/>
        <v>100</v>
      </c>
      <c r="I51" s="272">
        <f>SUM(I52:I59)</f>
        <v>56248</v>
      </c>
      <c r="J51" s="272">
        <f>SUM(J52:J59)</f>
        <v>45817</v>
      </c>
      <c r="K51" s="272">
        <f t="shared" ref="K51" si="15">SUM(K52:K59)</f>
        <v>10431</v>
      </c>
      <c r="L51" s="790"/>
      <c r="M51" s="798"/>
      <c r="N51" s="790"/>
      <c r="O51" s="790"/>
      <c r="P51" s="790"/>
      <c r="Q51" s="272"/>
      <c r="R51" s="790"/>
      <c r="S51" s="781"/>
      <c r="T51" s="782"/>
      <c r="U51" s="781"/>
      <c r="V51" s="781"/>
      <c r="W51" s="781"/>
    </row>
    <row r="52" spans="1:23" s="269" customFormat="1" ht="15" customHeight="1">
      <c r="A52" s="794"/>
      <c r="B52" s="803"/>
      <c r="C52" s="787">
        <v>4010</v>
      </c>
      <c r="D52" s="58" t="s">
        <v>86</v>
      </c>
      <c r="E52" s="788">
        <v>33600</v>
      </c>
      <c r="F52" s="788">
        <v>35567</v>
      </c>
      <c r="G52" s="786">
        <v>35567</v>
      </c>
      <c r="H52" s="785">
        <f t="shared" si="13"/>
        <v>100</v>
      </c>
      <c r="I52" s="786">
        <f t="shared" ref="I52:I61" si="16">SUM(J52:P52)</f>
        <v>35567</v>
      </c>
      <c r="J52" s="788">
        <v>35567</v>
      </c>
      <c r="K52" s="788"/>
      <c r="L52" s="790"/>
      <c r="M52" s="798"/>
      <c r="N52" s="790"/>
      <c r="O52" s="790"/>
      <c r="P52" s="790"/>
      <c r="Q52" s="790"/>
      <c r="R52" s="790"/>
      <c r="S52" s="781"/>
      <c r="T52" s="782"/>
      <c r="U52" s="781"/>
      <c r="V52" s="781"/>
      <c r="W52" s="781"/>
    </row>
    <row r="53" spans="1:23" s="269" customFormat="1" ht="15" customHeight="1">
      <c r="A53" s="794"/>
      <c r="B53" s="803"/>
      <c r="C53" s="787">
        <v>4040</v>
      </c>
      <c r="D53" s="58" t="s">
        <v>87</v>
      </c>
      <c r="E53" s="788">
        <v>2800</v>
      </c>
      <c r="F53" s="788">
        <v>2800</v>
      </c>
      <c r="G53" s="786">
        <v>2800</v>
      </c>
      <c r="H53" s="785">
        <f t="shared" si="13"/>
        <v>100</v>
      </c>
      <c r="I53" s="786">
        <f t="shared" si="16"/>
        <v>2800</v>
      </c>
      <c r="J53" s="788">
        <v>2800</v>
      </c>
      <c r="K53" s="788"/>
      <c r="L53" s="790"/>
      <c r="M53" s="798"/>
      <c r="N53" s="790"/>
      <c r="O53" s="790"/>
      <c r="P53" s="790"/>
      <c r="Q53" s="790"/>
      <c r="R53" s="790"/>
      <c r="S53" s="781"/>
      <c r="T53" s="782"/>
      <c r="U53" s="781"/>
      <c r="V53" s="781"/>
      <c r="W53" s="781"/>
    </row>
    <row r="54" spans="1:23" s="269" customFormat="1" ht="15" customHeight="1">
      <c r="A54" s="794"/>
      <c r="B54" s="803"/>
      <c r="C54" s="787">
        <v>4110</v>
      </c>
      <c r="D54" s="58" t="s">
        <v>88</v>
      </c>
      <c r="E54" s="788">
        <v>6224</v>
      </c>
      <c r="F54" s="788">
        <v>6517</v>
      </c>
      <c r="G54" s="786">
        <v>6517</v>
      </c>
      <c r="H54" s="785">
        <f t="shared" si="13"/>
        <v>100</v>
      </c>
      <c r="I54" s="786">
        <f t="shared" si="16"/>
        <v>6517</v>
      </c>
      <c r="J54" s="788">
        <v>6517</v>
      </c>
      <c r="K54" s="788"/>
      <c r="L54" s="790"/>
      <c r="M54" s="798"/>
      <c r="N54" s="790"/>
      <c r="O54" s="790"/>
      <c r="P54" s="790"/>
      <c r="Q54" s="790"/>
      <c r="R54" s="790"/>
      <c r="S54" s="781"/>
      <c r="T54" s="782"/>
      <c r="U54" s="781"/>
      <c r="V54" s="781"/>
      <c r="W54" s="781"/>
    </row>
    <row r="55" spans="1:23" s="269" customFormat="1" ht="15" customHeight="1">
      <c r="A55" s="794"/>
      <c r="B55" s="803"/>
      <c r="C55" s="787">
        <v>4120</v>
      </c>
      <c r="D55" s="58" t="s">
        <v>89</v>
      </c>
      <c r="E55" s="788">
        <v>891</v>
      </c>
      <c r="F55" s="788">
        <v>933</v>
      </c>
      <c r="G55" s="786">
        <v>933</v>
      </c>
      <c r="H55" s="785">
        <f t="shared" si="13"/>
        <v>100</v>
      </c>
      <c r="I55" s="786">
        <f t="shared" si="16"/>
        <v>933</v>
      </c>
      <c r="J55" s="788">
        <v>933</v>
      </c>
      <c r="K55" s="788"/>
      <c r="L55" s="790"/>
      <c r="M55" s="798"/>
      <c r="N55" s="790"/>
      <c r="O55" s="790"/>
      <c r="P55" s="790"/>
      <c r="Q55" s="790"/>
      <c r="R55" s="790"/>
      <c r="S55" s="781"/>
      <c r="T55" s="782"/>
      <c r="U55" s="781"/>
      <c r="V55" s="781"/>
      <c r="W55" s="781"/>
    </row>
    <row r="56" spans="1:23" s="269" customFormat="1" ht="15" customHeight="1">
      <c r="A56" s="794"/>
      <c r="B56" s="803"/>
      <c r="C56" s="787">
        <v>4210</v>
      </c>
      <c r="D56" s="58" t="s">
        <v>83</v>
      </c>
      <c r="E56" s="788">
        <v>300</v>
      </c>
      <c r="F56" s="788">
        <v>1272</v>
      </c>
      <c r="G56" s="786">
        <v>1272</v>
      </c>
      <c r="H56" s="785">
        <f t="shared" si="13"/>
        <v>100</v>
      </c>
      <c r="I56" s="786">
        <f t="shared" si="16"/>
        <v>1272</v>
      </c>
      <c r="J56" s="788"/>
      <c r="K56" s="788">
        <v>1272</v>
      </c>
      <c r="L56" s="790"/>
      <c r="M56" s="798"/>
      <c r="N56" s="790"/>
      <c r="O56" s="790"/>
      <c r="P56" s="790"/>
      <c r="Q56" s="790"/>
      <c r="R56" s="790"/>
      <c r="S56" s="781"/>
      <c r="T56" s="782"/>
      <c r="U56" s="781"/>
      <c r="V56" s="781"/>
      <c r="W56" s="781"/>
    </row>
    <row r="57" spans="1:23" s="269" customFormat="1" ht="15" customHeight="1">
      <c r="A57" s="794"/>
      <c r="B57" s="803"/>
      <c r="C57" s="787">
        <v>4300</v>
      </c>
      <c r="D57" s="58" t="s">
        <v>84</v>
      </c>
      <c r="E57" s="788">
        <v>2340</v>
      </c>
      <c r="F57" s="788">
        <v>6720</v>
      </c>
      <c r="G57" s="786">
        <v>6720</v>
      </c>
      <c r="H57" s="785">
        <f t="shared" si="13"/>
        <v>100</v>
      </c>
      <c r="I57" s="786">
        <f t="shared" si="16"/>
        <v>6720</v>
      </c>
      <c r="J57" s="788"/>
      <c r="K57" s="788">
        <v>6720</v>
      </c>
      <c r="L57" s="790"/>
      <c r="M57" s="798"/>
      <c r="N57" s="790"/>
      <c r="O57" s="790"/>
      <c r="P57" s="790"/>
      <c r="Q57" s="790"/>
      <c r="R57" s="790"/>
      <c r="S57" s="781"/>
      <c r="T57" s="782"/>
      <c r="U57" s="781"/>
      <c r="V57" s="781"/>
      <c r="W57" s="781"/>
    </row>
    <row r="58" spans="1:23" s="269" customFormat="1" ht="15" customHeight="1">
      <c r="A58" s="794"/>
      <c r="B58" s="803"/>
      <c r="C58" s="787">
        <v>4410</v>
      </c>
      <c r="D58" s="58" t="s">
        <v>90</v>
      </c>
      <c r="E58" s="788">
        <v>100</v>
      </c>
      <c r="F58" s="788">
        <v>79</v>
      </c>
      <c r="G58" s="786">
        <v>79</v>
      </c>
      <c r="H58" s="785">
        <f t="shared" si="13"/>
        <v>100</v>
      </c>
      <c r="I58" s="786">
        <f t="shared" si="16"/>
        <v>79</v>
      </c>
      <c r="J58" s="788"/>
      <c r="K58" s="788">
        <v>79</v>
      </c>
      <c r="L58" s="790"/>
      <c r="M58" s="798"/>
      <c r="N58" s="790"/>
      <c r="O58" s="790"/>
      <c r="P58" s="790"/>
      <c r="Q58" s="790"/>
      <c r="R58" s="790"/>
      <c r="S58" s="781"/>
      <c r="T58" s="782"/>
      <c r="U58" s="781"/>
      <c r="V58" s="781"/>
      <c r="W58" s="781"/>
    </row>
    <row r="59" spans="1:23" s="269" customFormat="1" ht="20.399999999999999">
      <c r="A59" s="794"/>
      <c r="B59" s="803"/>
      <c r="C59" s="787">
        <v>4700</v>
      </c>
      <c r="D59" s="58" t="s">
        <v>91</v>
      </c>
      <c r="E59" s="788">
        <v>500</v>
      </c>
      <c r="F59" s="788">
        <v>2360</v>
      </c>
      <c r="G59" s="786">
        <v>2360</v>
      </c>
      <c r="H59" s="785">
        <f t="shared" si="13"/>
        <v>100</v>
      </c>
      <c r="I59" s="786">
        <f t="shared" si="16"/>
        <v>2360</v>
      </c>
      <c r="J59" s="788"/>
      <c r="K59" s="788">
        <v>2360</v>
      </c>
      <c r="L59" s="790"/>
      <c r="M59" s="798"/>
      <c r="N59" s="790"/>
      <c r="O59" s="790"/>
      <c r="P59" s="790"/>
      <c r="Q59" s="790"/>
      <c r="R59" s="790"/>
      <c r="S59" s="781"/>
      <c r="T59" s="782"/>
      <c r="U59" s="781"/>
      <c r="V59" s="781"/>
      <c r="W59" s="781"/>
    </row>
    <row r="60" spans="1:23" s="269" customFormat="1" ht="20.399999999999999">
      <c r="A60" s="794"/>
      <c r="B60" s="803">
        <v>75022</v>
      </c>
      <c r="C60" s="803"/>
      <c r="D60" s="271" t="s">
        <v>167</v>
      </c>
      <c r="E60" s="272">
        <f>SUM(E61:E64)</f>
        <v>54000</v>
      </c>
      <c r="F60" s="272">
        <f>SUM(F61:F64)</f>
        <v>77200</v>
      </c>
      <c r="G60" s="272">
        <f>SUM(G61:G64)</f>
        <v>52911.15</v>
      </c>
      <c r="H60" s="272">
        <f>SUM(H61:H64)</f>
        <v>94.203999999999994</v>
      </c>
      <c r="I60" s="786">
        <f t="shared" si="16"/>
        <v>30252.080000000002</v>
      </c>
      <c r="J60" s="797"/>
      <c r="K60" s="272">
        <f>SUM(K61:K64)</f>
        <v>702.08</v>
      </c>
      <c r="L60" s="272"/>
      <c r="M60" s="272">
        <f t="shared" ref="M60" si="17">SUM(M61:M64)</f>
        <v>29550</v>
      </c>
      <c r="N60" s="790"/>
      <c r="O60" s="790"/>
      <c r="P60" s="790"/>
      <c r="Q60" s="272">
        <f>SUM(Q61:Q64)</f>
        <v>22659.07</v>
      </c>
      <c r="R60" s="790"/>
      <c r="S60" s="781"/>
      <c r="T60" s="782"/>
      <c r="U60" s="781"/>
      <c r="V60" s="781"/>
      <c r="W60" s="781"/>
    </row>
    <row r="61" spans="1:23" s="269" customFormat="1" ht="15" customHeight="1">
      <c r="A61" s="794"/>
      <c r="B61" s="803"/>
      <c r="C61" s="787">
        <v>3030</v>
      </c>
      <c r="D61" s="58" t="s">
        <v>92</v>
      </c>
      <c r="E61" s="788">
        <v>50000</v>
      </c>
      <c r="F61" s="788">
        <v>50000</v>
      </c>
      <c r="G61" s="786">
        <v>29550</v>
      </c>
      <c r="H61" s="785">
        <f t="shared" si="13"/>
        <v>59.099999999999994</v>
      </c>
      <c r="I61" s="786">
        <f t="shared" si="16"/>
        <v>29550</v>
      </c>
      <c r="J61" s="797"/>
      <c r="K61" s="788"/>
      <c r="L61" s="790"/>
      <c r="M61" s="272">
        <v>29550</v>
      </c>
      <c r="N61" s="790"/>
      <c r="O61" s="790"/>
      <c r="P61" s="790"/>
      <c r="Q61" s="790"/>
      <c r="R61" s="790"/>
      <c r="S61" s="781"/>
      <c r="T61" s="782"/>
      <c r="U61" s="781"/>
      <c r="V61" s="781"/>
      <c r="W61" s="781"/>
    </row>
    <row r="62" spans="1:23" s="269" customFormat="1" ht="15" customHeight="1">
      <c r="A62" s="794"/>
      <c r="B62" s="803"/>
      <c r="C62" s="787">
        <v>4210</v>
      </c>
      <c r="D62" s="58" t="s">
        <v>83</v>
      </c>
      <c r="E62" s="788">
        <v>2000</v>
      </c>
      <c r="F62" s="788">
        <v>2000</v>
      </c>
      <c r="G62" s="786"/>
      <c r="H62" s="785"/>
      <c r="I62" s="786"/>
      <c r="J62" s="797"/>
      <c r="K62" s="788"/>
      <c r="L62" s="790"/>
      <c r="M62" s="788"/>
      <c r="N62" s="790"/>
      <c r="O62" s="790"/>
      <c r="P62" s="790"/>
      <c r="Q62" s="790"/>
      <c r="R62" s="790"/>
      <c r="S62" s="781"/>
      <c r="T62" s="782"/>
      <c r="U62" s="781"/>
      <c r="V62" s="781"/>
      <c r="W62" s="781"/>
    </row>
    <row r="63" spans="1:23" s="269" customFormat="1" ht="15" customHeight="1">
      <c r="A63" s="793"/>
      <c r="B63" s="795"/>
      <c r="C63" s="787">
        <v>4220</v>
      </c>
      <c r="D63" s="58" t="s">
        <v>178</v>
      </c>
      <c r="E63" s="788">
        <v>2000</v>
      </c>
      <c r="F63" s="788">
        <v>2000</v>
      </c>
      <c r="G63" s="786">
        <v>702.08</v>
      </c>
      <c r="H63" s="785">
        <f t="shared" si="13"/>
        <v>35.103999999999999</v>
      </c>
      <c r="I63" s="786">
        <f>SUM(J63:P63)</f>
        <v>702.08</v>
      </c>
      <c r="J63" s="788"/>
      <c r="K63" s="788">
        <v>702.08</v>
      </c>
      <c r="L63" s="788"/>
      <c r="M63" s="788"/>
      <c r="N63" s="790"/>
      <c r="O63" s="790"/>
      <c r="P63" s="790"/>
      <c r="Q63" s="791"/>
      <c r="R63" s="790"/>
      <c r="S63" s="781"/>
      <c r="T63" s="782"/>
      <c r="U63" s="781"/>
      <c r="V63" s="781"/>
      <c r="W63" s="781"/>
    </row>
    <row r="64" spans="1:23" s="269" customFormat="1" ht="15" customHeight="1">
      <c r="A64" s="793"/>
      <c r="B64" s="795"/>
      <c r="C64" s="787">
        <v>6050</v>
      </c>
      <c r="D64" s="58" t="s">
        <v>158</v>
      </c>
      <c r="E64" s="788"/>
      <c r="F64" s="788">
        <v>23200</v>
      </c>
      <c r="G64" s="786">
        <v>22659.07</v>
      </c>
      <c r="H64" s="785"/>
      <c r="I64" s="786"/>
      <c r="J64" s="788"/>
      <c r="K64" s="788"/>
      <c r="L64" s="788"/>
      <c r="M64" s="788"/>
      <c r="N64" s="790"/>
      <c r="O64" s="790"/>
      <c r="P64" s="790"/>
      <c r="Q64" s="791">
        <v>22659.07</v>
      </c>
      <c r="R64" s="790"/>
      <c r="S64" s="781"/>
      <c r="T64" s="782"/>
      <c r="U64" s="781"/>
      <c r="V64" s="781"/>
      <c r="W64" s="781"/>
    </row>
    <row r="65" spans="1:23" s="269" customFormat="1" ht="20.399999999999999">
      <c r="A65" s="794"/>
      <c r="B65" s="803">
        <v>75023</v>
      </c>
      <c r="C65" s="803"/>
      <c r="D65" s="271" t="s">
        <v>23</v>
      </c>
      <c r="E65" s="272">
        <f>SUM(E66:E84)</f>
        <v>2073968</v>
      </c>
      <c r="F65" s="272">
        <f>SUM(F66:F84)</f>
        <v>2243507</v>
      </c>
      <c r="G65" s="272">
        <f>SUM(G66:G84)</f>
        <v>1963293.73</v>
      </c>
      <c r="H65" s="785">
        <f t="shared" si="13"/>
        <v>87.510033621468537</v>
      </c>
      <c r="I65" s="272">
        <f>SUM(I66:I84)</f>
        <v>1963293.73</v>
      </c>
      <c r="J65" s="272">
        <f>SUM(J66:J84)</f>
        <v>1476461.3699999999</v>
      </c>
      <c r="K65" s="272">
        <f>SUM(K66:K84)</f>
        <v>482918.80999999994</v>
      </c>
      <c r="L65" s="272"/>
      <c r="M65" s="272">
        <f>SUM(M66:M84)</f>
        <v>3913.55</v>
      </c>
      <c r="N65" s="790"/>
      <c r="O65" s="790"/>
      <c r="P65" s="790"/>
      <c r="Q65" s="272"/>
      <c r="R65" s="272"/>
      <c r="S65" s="781"/>
      <c r="T65" s="782"/>
      <c r="U65" s="781"/>
      <c r="V65" s="781"/>
      <c r="W65" s="781"/>
    </row>
    <row r="66" spans="1:23" s="269" customFormat="1" ht="20.399999999999999">
      <c r="A66" s="794"/>
      <c r="B66" s="803"/>
      <c r="C66" s="787">
        <v>3020</v>
      </c>
      <c r="D66" s="58" t="s">
        <v>168</v>
      </c>
      <c r="E66" s="788">
        <v>5000</v>
      </c>
      <c r="F66" s="788">
        <v>5000</v>
      </c>
      <c r="G66" s="786">
        <v>3913.55</v>
      </c>
      <c r="H66" s="785">
        <f t="shared" si="13"/>
        <v>78.271000000000001</v>
      </c>
      <c r="I66" s="786">
        <f t="shared" ref="I66:I82" si="18">SUM(J66:P66)</f>
        <v>3913.55</v>
      </c>
      <c r="J66" s="788"/>
      <c r="K66" s="788"/>
      <c r="L66" s="790"/>
      <c r="M66" s="788">
        <v>3913.55</v>
      </c>
      <c r="N66" s="790"/>
      <c r="O66" s="790"/>
      <c r="P66" s="790"/>
      <c r="Q66" s="791"/>
      <c r="R66" s="790"/>
      <c r="S66" s="781"/>
      <c r="T66" s="782"/>
      <c r="U66" s="781"/>
      <c r="V66" s="781"/>
      <c r="W66" s="781"/>
    </row>
    <row r="67" spans="1:23" s="269" customFormat="1" ht="15" customHeight="1">
      <c r="A67" s="794"/>
      <c r="B67" s="803"/>
      <c r="C67" s="787">
        <v>4010</v>
      </c>
      <c r="D67" s="58" t="s">
        <v>86</v>
      </c>
      <c r="E67" s="788">
        <v>1290000</v>
      </c>
      <c r="F67" s="788">
        <v>1298807</v>
      </c>
      <c r="G67" s="786">
        <v>1118367.97</v>
      </c>
      <c r="H67" s="785">
        <f t="shared" si="13"/>
        <v>86.107325414784484</v>
      </c>
      <c r="I67" s="786">
        <f t="shared" si="18"/>
        <v>1118367.97</v>
      </c>
      <c r="J67" s="788">
        <v>1118367.97</v>
      </c>
      <c r="K67" s="788"/>
      <c r="L67" s="790"/>
      <c r="M67" s="788"/>
      <c r="N67" s="790"/>
      <c r="O67" s="790"/>
      <c r="P67" s="790"/>
      <c r="Q67" s="791"/>
      <c r="R67" s="790"/>
      <c r="S67" s="781"/>
      <c r="T67" s="782"/>
      <c r="U67" s="781"/>
      <c r="V67" s="781"/>
      <c r="W67" s="781"/>
    </row>
    <row r="68" spans="1:23" s="269" customFormat="1" ht="15" customHeight="1">
      <c r="A68" s="794"/>
      <c r="B68" s="803"/>
      <c r="C68" s="787">
        <v>4040</v>
      </c>
      <c r="D68" s="58" t="s">
        <v>87</v>
      </c>
      <c r="E68" s="788">
        <v>95000</v>
      </c>
      <c r="F68" s="788">
        <v>83393</v>
      </c>
      <c r="G68" s="786">
        <v>83392.789999999994</v>
      </c>
      <c r="H68" s="785">
        <f t="shared" si="13"/>
        <v>99.999748180302888</v>
      </c>
      <c r="I68" s="786">
        <f t="shared" si="18"/>
        <v>83392.789999999994</v>
      </c>
      <c r="J68" s="788">
        <v>83392.789999999994</v>
      </c>
      <c r="K68" s="788"/>
      <c r="L68" s="790"/>
      <c r="M68" s="788"/>
      <c r="N68" s="790"/>
      <c r="O68" s="790"/>
      <c r="P68" s="790"/>
      <c r="Q68" s="791"/>
      <c r="R68" s="790"/>
      <c r="S68" s="781"/>
      <c r="T68" s="782"/>
      <c r="U68" s="781"/>
      <c r="V68" s="781"/>
      <c r="W68" s="781"/>
    </row>
    <row r="69" spans="1:23" s="269" customFormat="1" ht="15" customHeight="1">
      <c r="A69" s="794"/>
      <c r="B69" s="803"/>
      <c r="C69" s="787">
        <v>4100</v>
      </c>
      <c r="D69" s="58" t="s">
        <v>169</v>
      </c>
      <c r="E69" s="788">
        <v>70000</v>
      </c>
      <c r="F69" s="788">
        <v>70000</v>
      </c>
      <c r="G69" s="786">
        <v>57829</v>
      </c>
      <c r="H69" s="785">
        <f t="shared" si="13"/>
        <v>82.612857142857138</v>
      </c>
      <c r="I69" s="786">
        <f t="shared" si="18"/>
        <v>57829</v>
      </c>
      <c r="J69" s="788">
        <v>57829</v>
      </c>
      <c r="K69" s="788"/>
      <c r="L69" s="790"/>
      <c r="M69" s="788"/>
      <c r="N69" s="790"/>
      <c r="O69" s="790"/>
      <c r="P69" s="790"/>
      <c r="Q69" s="791"/>
      <c r="R69" s="790"/>
      <c r="S69" s="781"/>
      <c r="T69" s="782"/>
      <c r="U69" s="781"/>
      <c r="V69" s="781"/>
      <c r="W69" s="781"/>
    </row>
    <row r="70" spans="1:23" s="269" customFormat="1" ht="15" customHeight="1">
      <c r="A70" s="794"/>
      <c r="B70" s="803"/>
      <c r="C70" s="787">
        <v>4110</v>
      </c>
      <c r="D70" s="58" t="s">
        <v>88</v>
      </c>
      <c r="E70" s="788">
        <v>224500</v>
      </c>
      <c r="F70" s="788">
        <v>224500</v>
      </c>
      <c r="G70" s="786">
        <v>196624.68</v>
      </c>
      <c r="H70" s="785">
        <f t="shared" si="13"/>
        <v>87.583376391982185</v>
      </c>
      <c r="I70" s="786">
        <f t="shared" si="18"/>
        <v>196624.68</v>
      </c>
      <c r="J70" s="788">
        <v>196624.68</v>
      </c>
      <c r="K70" s="788"/>
      <c r="L70" s="790"/>
      <c r="M70" s="788"/>
      <c r="N70" s="790"/>
      <c r="O70" s="790"/>
      <c r="P70" s="790"/>
      <c r="Q70" s="791"/>
      <c r="R70" s="790"/>
      <c r="S70" s="781"/>
      <c r="T70" s="782"/>
      <c r="U70" s="781"/>
      <c r="V70" s="781"/>
      <c r="W70" s="781"/>
    </row>
    <row r="71" spans="1:23" s="269" customFormat="1" ht="15" customHeight="1">
      <c r="A71" s="794"/>
      <c r="B71" s="803"/>
      <c r="C71" s="787">
        <v>4120</v>
      </c>
      <c r="D71" s="58" t="s">
        <v>89</v>
      </c>
      <c r="E71" s="788">
        <v>32200</v>
      </c>
      <c r="F71" s="788">
        <v>32200</v>
      </c>
      <c r="G71" s="786">
        <v>14526.93</v>
      </c>
      <c r="H71" s="785">
        <f t="shared" si="13"/>
        <v>45.114689440993786</v>
      </c>
      <c r="I71" s="786">
        <f t="shared" si="18"/>
        <v>14526.93</v>
      </c>
      <c r="J71" s="788">
        <v>14526.93</v>
      </c>
      <c r="K71" s="788"/>
      <c r="L71" s="790"/>
      <c r="M71" s="788"/>
      <c r="N71" s="790"/>
      <c r="O71" s="790"/>
      <c r="P71" s="790"/>
      <c r="Q71" s="791"/>
      <c r="R71" s="790"/>
      <c r="S71" s="781"/>
      <c r="T71" s="782"/>
      <c r="U71" s="781"/>
      <c r="V71" s="781"/>
      <c r="W71" s="781"/>
    </row>
    <row r="72" spans="1:23" s="269" customFormat="1" ht="15" customHeight="1">
      <c r="A72" s="794"/>
      <c r="B72" s="803"/>
      <c r="C72" s="787">
        <v>4170</v>
      </c>
      <c r="D72" s="58" t="s">
        <v>93</v>
      </c>
      <c r="E72" s="788">
        <v>50000</v>
      </c>
      <c r="F72" s="788">
        <v>9411</v>
      </c>
      <c r="G72" s="786">
        <v>5720</v>
      </c>
      <c r="H72" s="785">
        <f t="shared" si="13"/>
        <v>60.779938369992557</v>
      </c>
      <c r="I72" s="786">
        <f t="shared" si="18"/>
        <v>5720</v>
      </c>
      <c r="J72" s="804">
        <v>5720</v>
      </c>
      <c r="K72" s="788"/>
      <c r="L72" s="790"/>
      <c r="M72" s="788"/>
      <c r="N72" s="790"/>
      <c r="O72" s="790"/>
      <c r="P72" s="790"/>
      <c r="Q72" s="791"/>
      <c r="R72" s="790"/>
      <c r="S72" s="781"/>
      <c r="T72" s="782"/>
      <c r="U72" s="781"/>
      <c r="V72" s="781"/>
      <c r="W72" s="781"/>
    </row>
    <row r="73" spans="1:23" s="269" customFormat="1" ht="15" customHeight="1">
      <c r="A73" s="794"/>
      <c r="B73" s="803"/>
      <c r="C73" s="787">
        <v>4210</v>
      </c>
      <c r="D73" s="58" t="s">
        <v>83</v>
      </c>
      <c r="E73" s="788">
        <v>68000</v>
      </c>
      <c r="F73" s="788">
        <v>80000</v>
      </c>
      <c r="G73" s="786">
        <v>74602.759999999995</v>
      </c>
      <c r="H73" s="785">
        <f t="shared" si="13"/>
        <v>93.253449999999987</v>
      </c>
      <c r="I73" s="786">
        <f t="shared" si="18"/>
        <v>74602.759999999995</v>
      </c>
      <c r="J73" s="788"/>
      <c r="K73" s="788">
        <v>74602.759999999995</v>
      </c>
      <c r="L73" s="790"/>
      <c r="M73" s="788"/>
      <c r="N73" s="790"/>
      <c r="O73" s="790"/>
      <c r="P73" s="790"/>
      <c r="Q73" s="791"/>
      <c r="R73" s="790"/>
      <c r="S73" s="781"/>
      <c r="T73" s="782"/>
      <c r="U73" s="781"/>
      <c r="V73" s="781"/>
      <c r="W73" s="781"/>
    </row>
    <row r="74" spans="1:23" s="269" customFormat="1" ht="15" customHeight="1">
      <c r="A74" s="793"/>
      <c r="B74" s="795"/>
      <c r="C74" s="787">
        <v>4220</v>
      </c>
      <c r="D74" s="58" t="s">
        <v>178</v>
      </c>
      <c r="E74" s="788">
        <v>2000</v>
      </c>
      <c r="F74" s="788">
        <v>2000</v>
      </c>
      <c r="G74" s="786">
        <v>465.13</v>
      </c>
      <c r="H74" s="785">
        <f t="shared" si="13"/>
        <v>23.256499999999999</v>
      </c>
      <c r="I74" s="786">
        <f t="shared" si="18"/>
        <v>465.13</v>
      </c>
      <c r="J74" s="788"/>
      <c r="K74" s="788">
        <v>465.13</v>
      </c>
      <c r="L74" s="788"/>
      <c r="M74" s="788"/>
      <c r="N74" s="790"/>
      <c r="O74" s="790"/>
      <c r="P74" s="790"/>
      <c r="Q74" s="791"/>
      <c r="R74" s="790"/>
      <c r="S74" s="781"/>
      <c r="T74" s="782"/>
      <c r="U74" s="781"/>
      <c r="V74" s="781"/>
      <c r="W74" s="781"/>
    </row>
    <row r="75" spans="1:23" s="269" customFormat="1" ht="15" customHeight="1">
      <c r="A75" s="794"/>
      <c r="B75" s="803"/>
      <c r="C75" s="787">
        <v>4260</v>
      </c>
      <c r="D75" s="58" t="s">
        <v>170</v>
      </c>
      <c r="E75" s="788">
        <v>50000</v>
      </c>
      <c r="F75" s="788">
        <v>33000</v>
      </c>
      <c r="G75" s="786">
        <v>28545.599999999999</v>
      </c>
      <c r="H75" s="785">
        <f t="shared" si="13"/>
        <v>86.50181818181818</v>
      </c>
      <c r="I75" s="786">
        <f t="shared" si="18"/>
        <v>28545.599999999999</v>
      </c>
      <c r="J75" s="788"/>
      <c r="K75" s="788">
        <v>28545.599999999999</v>
      </c>
      <c r="L75" s="790"/>
      <c r="M75" s="788"/>
      <c r="N75" s="790"/>
      <c r="O75" s="790"/>
      <c r="P75" s="790"/>
      <c r="Q75" s="791"/>
      <c r="R75" s="790"/>
      <c r="S75" s="781"/>
      <c r="T75" s="782"/>
      <c r="U75" s="781"/>
      <c r="V75" s="781"/>
      <c r="W75" s="781"/>
    </row>
    <row r="76" spans="1:23" s="269" customFormat="1" ht="15" customHeight="1">
      <c r="A76" s="794"/>
      <c r="B76" s="803"/>
      <c r="C76" s="787">
        <v>4270</v>
      </c>
      <c r="D76" s="58" t="s">
        <v>157</v>
      </c>
      <c r="E76" s="788">
        <v>20154</v>
      </c>
      <c r="F76" s="788">
        <v>5154</v>
      </c>
      <c r="G76" s="786">
        <v>3389.58</v>
      </c>
      <c r="H76" s="785">
        <f t="shared" si="13"/>
        <v>65.766006984866124</v>
      </c>
      <c r="I76" s="786">
        <f t="shared" si="18"/>
        <v>3389.58</v>
      </c>
      <c r="J76" s="788"/>
      <c r="K76" s="788">
        <v>3389.58</v>
      </c>
      <c r="L76" s="790"/>
      <c r="M76" s="788"/>
      <c r="N76" s="790"/>
      <c r="O76" s="790"/>
      <c r="P76" s="790"/>
      <c r="Q76" s="791"/>
      <c r="R76" s="790"/>
      <c r="S76" s="781"/>
      <c r="T76" s="782"/>
      <c r="U76" s="781"/>
      <c r="V76" s="781"/>
      <c r="W76" s="781"/>
    </row>
    <row r="77" spans="1:23" s="269" customFormat="1" ht="15" customHeight="1">
      <c r="A77" s="794"/>
      <c r="B77" s="803"/>
      <c r="C77" s="787">
        <v>4280</v>
      </c>
      <c r="D77" s="58" t="s">
        <v>171</v>
      </c>
      <c r="E77" s="788">
        <v>5000</v>
      </c>
      <c r="F77" s="788">
        <v>5000</v>
      </c>
      <c r="G77" s="786">
        <v>1100</v>
      </c>
      <c r="H77" s="785">
        <f t="shared" si="13"/>
        <v>22</v>
      </c>
      <c r="I77" s="786">
        <f t="shared" si="18"/>
        <v>1100</v>
      </c>
      <c r="J77" s="788"/>
      <c r="K77" s="788">
        <v>1100</v>
      </c>
      <c r="L77" s="790"/>
      <c r="M77" s="788"/>
      <c r="N77" s="790"/>
      <c r="O77" s="790"/>
      <c r="P77" s="790"/>
      <c r="Q77" s="791"/>
      <c r="R77" s="790"/>
      <c r="S77" s="781"/>
      <c r="T77" s="782"/>
      <c r="U77" s="781"/>
      <c r="V77" s="781"/>
      <c r="W77" s="781"/>
    </row>
    <row r="78" spans="1:23" s="269" customFormat="1" ht="15" customHeight="1">
      <c r="A78" s="794"/>
      <c r="B78" s="803"/>
      <c r="C78" s="787">
        <v>4300</v>
      </c>
      <c r="D78" s="58" t="s">
        <v>84</v>
      </c>
      <c r="E78" s="788">
        <v>100000</v>
      </c>
      <c r="F78" s="788">
        <v>178213</v>
      </c>
      <c r="G78" s="786">
        <v>176524.6</v>
      </c>
      <c r="H78" s="785">
        <f t="shared" si="13"/>
        <v>99.052594367414287</v>
      </c>
      <c r="I78" s="786">
        <f t="shared" si="18"/>
        <v>176524.6</v>
      </c>
      <c r="J78" s="788"/>
      <c r="K78" s="788">
        <v>176524.6</v>
      </c>
      <c r="L78" s="790"/>
      <c r="M78" s="788"/>
      <c r="N78" s="790"/>
      <c r="O78" s="790"/>
      <c r="P78" s="790"/>
      <c r="Q78" s="791"/>
      <c r="R78" s="790"/>
      <c r="S78" s="781"/>
      <c r="T78" s="782"/>
      <c r="U78" s="781"/>
      <c r="V78" s="781"/>
      <c r="W78" s="781"/>
    </row>
    <row r="79" spans="1:23" s="269" customFormat="1" ht="20.399999999999999">
      <c r="A79" s="794"/>
      <c r="B79" s="803"/>
      <c r="C79" s="787">
        <v>4360</v>
      </c>
      <c r="D79" s="58" t="s">
        <v>213</v>
      </c>
      <c r="E79" s="788">
        <v>15000</v>
      </c>
      <c r="F79" s="788">
        <v>11807</v>
      </c>
      <c r="G79" s="786">
        <v>9323.4</v>
      </c>
      <c r="H79" s="785">
        <f t="shared" si="13"/>
        <v>78.965020750402303</v>
      </c>
      <c r="I79" s="786">
        <f t="shared" si="18"/>
        <v>9323.4</v>
      </c>
      <c r="J79" s="788"/>
      <c r="K79" s="788">
        <v>9323.4</v>
      </c>
      <c r="L79" s="790"/>
      <c r="M79" s="788"/>
      <c r="N79" s="790"/>
      <c r="O79" s="790"/>
      <c r="P79" s="790"/>
      <c r="Q79" s="791"/>
      <c r="R79" s="790"/>
      <c r="S79" s="781"/>
      <c r="T79" s="782"/>
      <c r="U79" s="781"/>
      <c r="V79" s="781"/>
      <c r="W79" s="781"/>
    </row>
    <row r="80" spans="1:23" s="269" customFormat="1" ht="15" customHeight="1">
      <c r="A80" s="794"/>
      <c r="B80" s="803"/>
      <c r="C80" s="787">
        <v>4410</v>
      </c>
      <c r="D80" s="58" t="s">
        <v>90</v>
      </c>
      <c r="E80" s="788">
        <v>10000</v>
      </c>
      <c r="F80" s="788">
        <v>8000</v>
      </c>
      <c r="G80" s="786">
        <v>7169.17</v>
      </c>
      <c r="H80" s="785">
        <f>G80/F80*100</f>
        <v>89.614625000000004</v>
      </c>
      <c r="I80" s="786">
        <f t="shared" si="18"/>
        <v>7169.17</v>
      </c>
      <c r="J80" s="788"/>
      <c r="K80" s="788">
        <v>7169.17</v>
      </c>
      <c r="L80" s="790"/>
      <c r="M80" s="788"/>
      <c r="N80" s="790"/>
      <c r="O80" s="790"/>
      <c r="P80" s="790"/>
      <c r="Q80" s="791"/>
      <c r="R80" s="790"/>
      <c r="S80" s="781"/>
      <c r="T80" s="782"/>
      <c r="U80" s="781"/>
      <c r="V80" s="781"/>
      <c r="W80" s="781"/>
    </row>
    <row r="81" spans="1:23" s="269" customFormat="1" ht="15" customHeight="1">
      <c r="A81" s="794"/>
      <c r="B81" s="803"/>
      <c r="C81" s="787">
        <v>4430</v>
      </c>
      <c r="D81" s="58" t="s">
        <v>85</v>
      </c>
      <c r="E81" s="788">
        <v>5000</v>
      </c>
      <c r="F81" s="788">
        <v>5000</v>
      </c>
      <c r="G81" s="786">
        <v>2609.1799999999998</v>
      </c>
      <c r="H81" s="785">
        <f t="shared" ref="H81:H125" si="19">G81/F81*100</f>
        <v>52.183599999999998</v>
      </c>
      <c r="I81" s="786">
        <f t="shared" si="18"/>
        <v>2609.1799999999998</v>
      </c>
      <c r="J81" s="788"/>
      <c r="K81" s="788">
        <v>2609.1799999999998</v>
      </c>
      <c r="L81" s="790"/>
      <c r="M81" s="788"/>
      <c r="N81" s="790"/>
      <c r="O81" s="790"/>
      <c r="P81" s="790"/>
      <c r="Q81" s="791"/>
      <c r="R81" s="790"/>
      <c r="S81" s="781"/>
      <c r="T81" s="782"/>
      <c r="U81" s="781"/>
      <c r="V81" s="781"/>
      <c r="W81" s="781"/>
    </row>
    <row r="82" spans="1:23" s="269" customFormat="1" ht="20.399999999999999">
      <c r="A82" s="794"/>
      <c r="B82" s="803"/>
      <c r="C82" s="787">
        <v>4440</v>
      </c>
      <c r="D82" s="58" t="s">
        <v>96</v>
      </c>
      <c r="E82" s="788">
        <v>24114</v>
      </c>
      <c r="F82" s="788">
        <v>24307</v>
      </c>
      <c r="G82" s="786">
        <v>24306.03</v>
      </c>
      <c r="H82" s="785">
        <f t="shared" si="19"/>
        <v>99.996009380013987</v>
      </c>
      <c r="I82" s="786">
        <f t="shared" si="18"/>
        <v>24306.03</v>
      </c>
      <c r="J82" s="788"/>
      <c r="K82" s="788">
        <v>24306.03</v>
      </c>
      <c r="L82" s="790"/>
      <c r="M82" s="788"/>
      <c r="N82" s="790"/>
      <c r="O82" s="790"/>
      <c r="P82" s="790"/>
      <c r="Q82" s="791"/>
      <c r="R82" s="790"/>
      <c r="S82" s="781"/>
      <c r="T82" s="782"/>
      <c r="U82" s="781"/>
      <c r="V82" s="781"/>
      <c r="W82" s="781"/>
    </row>
    <row r="83" spans="1:23" s="269" customFormat="1" ht="15" customHeight="1">
      <c r="A83" s="794"/>
      <c r="B83" s="803"/>
      <c r="C83" s="787">
        <v>4530</v>
      </c>
      <c r="D83" s="58" t="s">
        <v>392</v>
      </c>
      <c r="E83" s="788"/>
      <c r="F83" s="788">
        <v>159715</v>
      </c>
      <c r="G83" s="786">
        <v>147897</v>
      </c>
      <c r="H83" s="785">
        <f t="shared" si="19"/>
        <v>92.60056976489372</v>
      </c>
      <c r="I83" s="786">
        <f t="shared" ref="I83:I95" si="20">SUM(J83:P83)</f>
        <v>147897</v>
      </c>
      <c r="J83" s="788"/>
      <c r="K83" s="788">
        <v>147897</v>
      </c>
      <c r="L83" s="790"/>
      <c r="M83" s="788"/>
      <c r="N83" s="790"/>
      <c r="O83" s="790"/>
      <c r="P83" s="790"/>
      <c r="Q83" s="791"/>
      <c r="R83" s="790"/>
      <c r="S83" s="781"/>
      <c r="T83" s="782"/>
      <c r="U83" s="781"/>
      <c r="V83" s="781"/>
      <c r="W83" s="781"/>
    </row>
    <row r="84" spans="1:23" s="269" customFormat="1" ht="20.399999999999999">
      <c r="A84" s="794"/>
      <c r="B84" s="803"/>
      <c r="C84" s="787">
        <v>4700</v>
      </c>
      <c r="D84" s="58" t="s">
        <v>91</v>
      </c>
      <c r="E84" s="788">
        <v>8000</v>
      </c>
      <c r="F84" s="788">
        <v>8000</v>
      </c>
      <c r="G84" s="786">
        <v>6986.36</v>
      </c>
      <c r="H84" s="785">
        <f t="shared" si="19"/>
        <v>87.329499999999996</v>
      </c>
      <c r="I84" s="786">
        <f t="shared" si="20"/>
        <v>6986.36</v>
      </c>
      <c r="J84" s="788"/>
      <c r="K84" s="788">
        <v>6986.36</v>
      </c>
      <c r="L84" s="790"/>
      <c r="M84" s="788"/>
      <c r="N84" s="790"/>
      <c r="O84" s="790"/>
      <c r="P84" s="790"/>
      <c r="Q84" s="791"/>
      <c r="R84" s="790"/>
      <c r="S84" s="781"/>
      <c r="T84" s="782"/>
      <c r="U84" s="781"/>
      <c r="V84" s="781"/>
      <c r="W84" s="781"/>
    </row>
    <row r="85" spans="1:23" s="269" customFormat="1" ht="20.399999999999999" customHeight="1">
      <c r="A85" s="794"/>
      <c r="B85" s="803">
        <v>75075</v>
      </c>
      <c r="C85" s="803"/>
      <c r="D85" s="271" t="s">
        <v>172</v>
      </c>
      <c r="E85" s="272">
        <f>SUM(E86:E89)</f>
        <v>76500</v>
      </c>
      <c r="F85" s="272">
        <f t="shared" ref="F85:G85" si="21">SUM(F86:F89)</f>
        <v>103500</v>
      </c>
      <c r="G85" s="272">
        <f t="shared" si="21"/>
        <v>81179.760000000009</v>
      </c>
      <c r="H85" s="785">
        <f t="shared" si="19"/>
        <v>78.434550724637688</v>
      </c>
      <c r="I85" s="786">
        <f t="shared" si="20"/>
        <v>81179.760000000009</v>
      </c>
      <c r="J85" s="786">
        <f>SUM(J86:J90)</f>
        <v>935</v>
      </c>
      <c r="K85" s="786">
        <f>SUM(K86:K89)</f>
        <v>80244.760000000009</v>
      </c>
      <c r="L85" s="786"/>
      <c r="M85" s="786"/>
      <c r="N85" s="790"/>
      <c r="O85" s="790"/>
      <c r="P85" s="790"/>
      <c r="Q85" s="790"/>
      <c r="R85" s="790"/>
      <c r="S85" s="781"/>
      <c r="T85" s="782"/>
      <c r="U85" s="781"/>
      <c r="V85" s="781"/>
      <c r="W85" s="781"/>
    </row>
    <row r="86" spans="1:23" s="269" customFormat="1" ht="15" customHeight="1">
      <c r="A86" s="794"/>
      <c r="B86" s="803"/>
      <c r="C86" s="803">
        <v>4170</v>
      </c>
      <c r="D86" s="271" t="s">
        <v>93</v>
      </c>
      <c r="E86" s="272">
        <v>1500</v>
      </c>
      <c r="F86" s="272">
        <v>18500</v>
      </c>
      <c r="G86" s="786">
        <v>935</v>
      </c>
      <c r="H86" s="785">
        <f t="shared" si="19"/>
        <v>5.0540540540540535</v>
      </c>
      <c r="I86" s="786">
        <f t="shared" si="20"/>
        <v>935</v>
      </c>
      <c r="J86" s="788">
        <v>935</v>
      </c>
      <c r="K86" s="788"/>
      <c r="L86" s="790"/>
      <c r="M86" s="788"/>
      <c r="N86" s="790"/>
      <c r="O86" s="790"/>
      <c r="P86" s="790"/>
      <c r="Q86" s="790"/>
      <c r="R86" s="790"/>
      <c r="S86" s="781"/>
      <c r="T86" s="782"/>
      <c r="U86" s="781"/>
      <c r="V86" s="781"/>
      <c r="W86" s="781"/>
    </row>
    <row r="87" spans="1:23" s="269" customFormat="1" ht="15" customHeight="1">
      <c r="A87" s="794"/>
      <c r="B87" s="803"/>
      <c r="C87" s="787">
        <v>4210</v>
      </c>
      <c r="D87" s="58" t="s">
        <v>83</v>
      </c>
      <c r="E87" s="788">
        <v>15000</v>
      </c>
      <c r="F87" s="788">
        <v>11000</v>
      </c>
      <c r="G87" s="786">
        <v>9567.16</v>
      </c>
      <c r="H87" s="785">
        <f t="shared" si="19"/>
        <v>86.974181818181819</v>
      </c>
      <c r="I87" s="786">
        <f t="shared" si="20"/>
        <v>9567.16</v>
      </c>
      <c r="J87" s="788"/>
      <c r="K87" s="788">
        <v>9567.16</v>
      </c>
      <c r="L87" s="790"/>
      <c r="M87" s="788"/>
      <c r="N87" s="790"/>
      <c r="O87" s="790"/>
      <c r="P87" s="790"/>
      <c r="Q87" s="790"/>
      <c r="R87" s="790"/>
      <c r="S87" s="781"/>
      <c r="T87" s="782"/>
      <c r="U87" s="781"/>
      <c r="V87" s="781"/>
      <c r="W87" s="781"/>
    </row>
    <row r="88" spans="1:23" s="269" customFormat="1" ht="15" customHeight="1">
      <c r="A88" s="793"/>
      <c r="B88" s="795"/>
      <c r="C88" s="787">
        <v>4220</v>
      </c>
      <c r="D88" s="58" t="s">
        <v>178</v>
      </c>
      <c r="E88" s="788">
        <v>10000</v>
      </c>
      <c r="F88" s="788">
        <v>10000</v>
      </c>
      <c r="G88" s="786">
        <v>9574.2999999999993</v>
      </c>
      <c r="H88" s="785">
        <f t="shared" si="19"/>
        <v>95.742999999999995</v>
      </c>
      <c r="I88" s="786">
        <f t="shared" si="20"/>
        <v>9574.2999999999993</v>
      </c>
      <c r="J88" s="788"/>
      <c r="K88" s="788">
        <v>9574.2999999999993</v>
      </c>
      <c r="L88" s="788"/>
      <c r="M88" s="788"/>
      <c r="N88" s="790"/>
      <c r="O88" s="790"/>
      <c r="P88" s="790"/>
      <c r="Q88" s="791"/>
      <c r="R88" s="790"/>
      <c r="S88" s="781"/>
      <c r="T88" s="782"/>
      <c r="U88" s="781"/>
      <c r="V88" s="781"/>
      <c r="W88" s="781"/>
    </row>
    <row r="89" spans="1:23" s="269" customFormat="1" ht="15" customHeight="1">
      <c r="A89" s="794"/>
      <c r="B89" s="803"/>
      <c r="C89" s="787">
        <v>4300</v>
      </c>
      <c r="D89" s="58" t="s">
        <v>84</v>
      </c>
      <c r="E89" s="788">
        <v>50000</v>
      </c>
      <c r="F89" s="788">
        <v>64000</v>
      </c>
      <c r="G89" s="786">
        <v>61103.3</v>
      </c>
      <c r="H89" s="785">
        <f t="shared" si="19"/>
        <v>95.473906250000013</v>
      </c>
      <c r="I89" s="786">
        <f t="shared" si="20"/>
        <v>61103.3</v>
      </c>
      <c r="J89" s="788"/>
      <c r="K89" s="788">
        <v>61103.3</v>
      </c>
      <c r="L89" s="790"/>
      <c r="M89" s="788"/>
      <c r="N89" s="790"/>
      <c r="O89" s="790"/>
      <c r="P89" s="790"/>
      <c r="Q89" s="790"/>
      <c r="R89" s="790"/>
      <c r="S89" s="781"/>
      <c r="T89" s="782"/>
      <c r="U89" s="781"/>
      <c r="V89" s="781"/>
      <c r="W89" s="781"/>
    </row>
    <row r="90" spans="1:23" s="269" customFormat="1" ht="15" customHeight="1">
      <c r="A90" s="794"/>
      <c r="B90" s="803">
        <v>75095</v>
      </c>
      <c r="C90" s="803"/>
      <c r="D90" s="271" t="s">
        <v>16</v>
      </c>
      <c r="E90" s="272">
        <f>SUM(E91:E95)</f>
        <v>23184</v>
      </c>
      <c r="F90" s="272">
        <f>SUM(F91:F95)</f>
        <v>23184</v>
      </c>
      <c r="G90" s="272">
        <f>SUM(G91:G95)</f>
        <v>14871.920000000002</v>
      </c>
      <c r="H90" s="785">
        <f t="shared" si="19"/>
        <v>64.147342995169083</v>
      </c>
      <c r="I90" s="786">
        <f t="shared" si="20"/>
        <v>14871.92</v>
      </c>
      <c r="J90" s="797"/>
      <c r="K90" s="272">
        <f>SUM(K91:K95)</f>
        <v>9481.92</v>
      </c>
      <c r="L90" s="790"/>
      <c r="M90" s="272">
        <f>M92</f>
        <v>5390</v>
      </c>
      <c r="N90" s="790"/>
      <c r="O90" s="790"/>
      <c r="P90" s="790"/>
      <c r="Q90" s="272"/>
      <c r="R90" s="272"/>
      <c r="S90" s="781"/>
      <c r="T90" s="782"/>
      <c r="U90" s="781"/>
      <c r="V90" s="781"/>
      <c r="W90" s="781"/>
    </row>
    <row r="91" spans="1:23" s="269" customFormat="1" ht="50.4" customHeight="1">
      <c r="A91" s="794"/>
      <c r="B91" s="803"/>
      <c r="C91" s="787">
        <v>2900</v>
      </c>
      <c r="D91" s="58" t="s">
        <v>271</v>
      </c>
      <c r="E91" s="788">
        <v>2003</v>
      </c>
      <c r="F91" s="788">
        <v>2051</v>
      </c>
      <c r="G91" s="786">
        <v>2050.86</v>
      </c>
      <c r="H91" s="785">
        <f t="shared" si="19"/>
        <v>99.99317406143345</v>
      </c>
      <c r="I91" s="786">
        <f t="shared" si="20"/>
        <v>2050.86</v>
      </c>
      <c r="J91" s="797"/>
      <c r="K91" s="788">
        <v>2050.86</v>
      </c>
      <c r="L91" s="790"/>
      <c r="M91" s="788"/>
      <c r="N91" s="790"/>
      <c r="O91" s="790"/>
      <c r="P91" s="790"/>
      <c r="Q91" s="797"/>
      <c r="R91" s="798"/>
      <c r="S91" s="781"/>
      <c r="T91" s="782"/>
      <c r="U91" s="781"/>
      <c r="V91" s="781"/>
      <c r="W91" s="781"/>
    </row>
    <row r="92" spans="1:23" s="269" customFormat="1" ht="15" customHeight="1">
      <c r="A92" s="794"/>
      <c r="B92" s="803"/>
      <c r="C92" s="787">
        <v>3030</v>
      </c>
      <c r="D92" s="58" t="s">
        <v>92</v>
      </c>
      <c r="E92" s="788">
        <v>10400</v>
      </c>
      <c r="F92" s="788">
        <v>10352</v>
      </c>
      <c r="G92" s="786">
        <v>5390</v>
      </c>
      <c r="H92" s="785">
        <f t="shared" si="19"/>
        <v>52.067233384853175</v>
      </c>
      <c r="I92" s="786">
        <f t="shared" si="20"/>
        <v>5390</v>
      </c>
      <c r="J92" s="797"/>
      <c r="K92" s="788"/>
      <c r="L92" s="790"/>
      <c r="M92" s="788">
        <v>5390</v>
      </c>
      <c r="N92" s="790"/>
      <c r="O92" s="790"/>
      <c r="P92" s="790"/>
      <c r="Q92" s="797"/>
      <c r="R92" s="798"/>
      <c r="S92" s="781"/>
      <c r="T92" s="782"/>
      <c r="U92" s="781"/>
      <c r="V92" s="781"/>
      <c r="W92" s="781"/>
    </row>
    <row r="93" spans="1:23" s="269" customFormat="1" ht="15" customHeight="1">
      <c r="A93" s="794"/>
      <c r="B93" s="803"/>
      <c r="C93" s="787">
        <v>4210</v>
      </c>
      <c r="D93" s="58" t="s">
        <v>83</v>
      </c>
      <c r="E93" s="788">
        <v>2981</v>
      </c>
      <c r="F93" s="788">
        <v>2981</v>
      </c>
      <c r="G93" s="786">
        <v>150.06</v>
      </c>
      <c r="H93" s="785">
        <f t="shared" si="19"/>
        <v>5.0338812479033876</v>
      </c>
      <c r="I93" s="786">
        <f t="shared" si="20"/>
        <v>150.06</v>
      </c>
      <c r="J93" s="797"/>
      <c r="K93" s="788">
        <v>150.06</v>
      </c>
      <c r="L93" s="790"/>
      <c r="M93" s="788"/>
      <c r="N93" s="790"/>
      <c r="O93" s="790"/>
      <c r="P93" s="790"/>
      <c r="Q93" s="797"/>
      <c r="R93" s="798"/>
      <c r="S93" s="781"/>
      <c r="T93" s="782"/>
      <c r="U93" s="781"/>
      <c r="V93" s="781"/>
      <c r="W93" s="781"/>
    </row>
    <row r="94" spans="1:23" s="269" customFormat="1" ht="15" customHeight="1">
      <c r="A94" s="794"/>
      <c r="B94" s="803"/>
      <c r="C94" s="787">
        <v>4300</v>
      </c>
      <c r="D94" s="58" t="s">
        <v>84</v>
      </c>
      <c r="E94" s="788">
        <v>1500</v>
      </c>
      <c r="F94" s="788">
        <v>1500</v>
      </c>
      <c r="G94" s="786">
        <v>1000</v>
      </c>
      <c r="H94" s="785">
        <f t="shared" si="19"/>
        <v>66.666666666666657</v>
      </c>
      <c r="I94" s="786">
        <f t="shared" si="20"/>
        <v>1000</v>
      </c>
      <c r="J94" s="797"/>
      <c r="K94" s="788">
        <v>1000</v>
      </c>
      <c r="L94" s="790"/>
      <c r="M94" s="788"/>
      <c r="N94" s="790"/>
      <c r="O94" s="790"/>
      <c r="P94" s="790"/>
      <c r="Q94" s="797"/>
      <c r="R94" s="798"/>
      <c r="S94" s="781"/>
      <c r="T94" s="782"/>
      <c r="U94" s="781"/>
      <c r="V94" s="781"/>
      <c r="W94" s="781"/>
    </row>
    <row r="95" spans="1:23" s="269" customFormat="1" ht="15" customHeight="1">
      <c r="A95" s="794"/>
      <c r="B95" s="803"/>
      <c r="C95" s="787">
        <v>4430</v>
      </c>
      <c r="D95" s="58" t="s">
        <v>85</v>
      </c>
      <c r="E95" s="788">
        <v>6300</v>
      </c>
      <c r="F95" s="788">
        <v>6300</v>
      </c>
      <c r="G95" s="786">
        <f t="shared" ref="G95" si="22">I95+Q95</f>
        <v>6281</v>
      </c>
      <c r="H95" s="785">
        <f t="shared" si="19"/>
        <v>99.698412698412696</v>
      </c>
      <c r="I95" s="786">
        <f t="shared" si="20"/>
        <v>6281</v>
      </c>
      <c r="J95" s="797"/>
      <c r="K95" s="788">
        <v>6281</v>
      </c>
      <c r="L95" s="790"/>
      <c r="M95" s="788"/>
      <c r="N95" s="790"/>
      <c r="O95" s="790"/>
      <c r="P95" s="790"/>
      <c r="Q95" s="797"/>
      <c r="R95" s="798"/>
      <c r="S95" s="781"/>
      <c r="T95" s="782"/>
      <c r="U95" s="781"/>
      <c r="V95" s="781"/>
      <c r="W95" s="781"/>
    </row>
    <row r="96" spans="1:23" s="269" customFormat="1" ht="30" customHeight="1">
      <c r="A96" s="805">
        <v>751</v>
      </c>
      <c r="B96" s="806"/>
      <c r="C96" s="806"/>
      <c r="D96" s="777" t="s">
        <v>24</v>
      </c>
      <c r="E96" s="807">
        <f>E97+E99</f>
        <v>1300</v>
      </c>
      <c r="F96" s="807">
        <f t="shared" ref="F96:G96" si="23">F97+F99</f>
        <v>55126</v>
      </c>
      <c r="G96" s="807">
        <f t="shared" si="23"/>
        <v>44985.49</v>
      </c>
      <c r="H96" s="779">
        <f t="shared" si="19"/>
        <v>81.604850705656133</v>
      </c>
      <c r="I96" s="807">
        <f>I97+I99</f>
        <v>44985.49</v>
      </c>
      <c r="J96" s="807">
        <f t="shared" ref="J96:M96" si="24">J97+J99</f>
        <v>8671.49</v>
      </c>
      <c r="K96" s="807">
        <f t="shared" si="24"/>
        <v>14814</v>
      </c>
      <c r="L96" s="807"/>
      <c r="M96" s="807">
        <f t="shared" si="24"/>
        <v>21500</v>
      </c>
      <c r="N96" s="807"/>
      <c r="O96" s="808"/>
      <c r="P96" s="808"/>
      <c r="Q96" s="807"/>
      <c r="R96" s="801"/>
      <c r="S96" s="781"/>
      <c r="T96" s="782"/>
      <c r="U96" s="781"/>
      <c r="V96" s="781"/>
      <c r="W96" s="781"/>
    </row>
    <row r="97" spans="1:23" s="269" customFormat="1" ht="22.95" customHeight="1">
      <c r="A97" s="809"/>
      <c r="B97" s="810">
        <v>75101</v>
      </c>
      <c r="C97" s="809"/>
      <c r="D97" s="58" t="s">
        <v>25</v>
      </c>
      <c r="E97" s="811">
        <f>E98</f>
        <v>1300</v>
      </c>
      <c r="F97" s="811">
        <f>F98</f>
        <v>1300</v>
      </c>
      <c r="G97" s="811">
        <f>G98</f>
        <v>1300</v>
      </c>
      <c r="H97" s="785">
        <f t="shared" si="19"/>
        <v>100</v>
      </c>
      <c r="I97" s="811">
        <f>I98</f>
        <v>1300</v>
      </c>
      <c r="J97" s="797"/>
      <c r="K97" s="811">
        <f>K98</f>
        <v>1300</v>
      </c>
      <c r="L97" s="790"/>
      <c r="M97" s="788"/>
      <c r="N97" s="790"/>
      <c r="O97" s="790"/>
      <c r="P97" s="790"/>
      <c r="Q97" s="797"/>
      <c r="R97" s="798"/>
      <c r="S97" s="781"/>
      <c r="T97" s="782"/>
      <c r="U97" s="781"/>
      <c r="V97" s="781"/>
      <c r="W97" s="781"/>
    </row>
    <row r="98" spans="1:23" s="278" customFormat="1" ht="15" customHeight="1">
      <c r="A98" s="809"/>
      <c r="B98" s="810"/>
      <c r="C98" s="812">
        <v>4300</v>
      </c>
      <c r="D98" s="58" t="s">
        <v>84</v>
      </c>
      <c r="E98" s="811">
        <v>1300</v>
      </c>
      <c r="F98" s="811">
        <v>1300</v>
      </c>
      <c r="G98" s="786">
        <v>1300</v>
      </c>
      <c r="H98" s="785">
        <f t="shared" si="19"/>
        <v>100</v>
      </c>
      <c r="I98" s="786">
        <f t="shared" ref="I98" si="25">SUM(J98:P98)</f>
        <v>1300</v>
      </c>
      <c r="J98" s="797"/>
      <c r="K98" s="788">
        <v>1300</v>
      </c>
      <c r="L98" s="790"/>
      <c r="M98" s="788"/>
      <c r="N98" s="790"/>
      <c r="O98" s="790"/>
      <c r="P98" s="790"/>
      <c r="Q98" s="797"/>
      <c r="R98" s="798"/>
      <c r="S98" s="781"/>
      <c r="T98" s="782"/>
      <c r="U98" s="781"/>
      <c r="V98" s="781"/>
      <c r="W98" s="781"/>
    </row>
    <row r="99" spans="1:23" s="278" customFormat="1" ht="41.4" customHeight="1">
      <c r="A99" s="809"/>
      <c r="B99" s="810">
        <v>75109</v>
      </c>
      <c r="C99" s="812"/>
      <c r="D99" s="58" t="s">
        <v>393</v>
      </c>
      <c r="E99" s="811"/>
      <c r="F99" s="811">
        <f t="shared" ref="F99:K99" si="26">SUM(F100:F106)</f>
        <v>53826</v>
      </c>
      <c r="G99" s="811">
        <f t="shared" si="26"/>
        <v>43685.49</v>
      </c>
      <c r="H99" s="785">
        <f t="shared" si="19"/>
        <v>81.160572957306869</v>
      </c>
      <c r="I99" s="811">
        <f t="shared" si="26"/>
        <v>43685.49</v>
      </c>
      <c r="J99" s="811">
        <f t="shared" si="26"/>
        <v>8671.49</v>
      </c>
      <c r="K99" s="811">
        <f t="shared" si="26"/>
        <v>13514</v>
      </c>
      <c r="L99" s="790"/>
      <c r="M99" s="788">
        <f>SUM(M100:M106)</f>
        <v>21500</v>
      </c>
      <c r="N99" s="790"/>
      <c r="O99" s="790"/>
      <c r="P99" s="790"/>
      <c r="Q99" s="797"/>
      <c r="R99" s="798"/>
      <c r="S99" s="781"/>
      <c r="T99" s="782"/>
      <c r="U99" s="781"/>
      <c r="V99" s="781"/>
      <c r="W99" s="781"/>
    </row>
    <row r="100" spans="1:23" s="278" customFormat="1" ht="15" customHeight="1">
      <c r="A100" s="809"/>
      <c r="B100" s="810"/>
      <c r="C100" s="812">
        <v>3030</v>
      </c>
      <c r="D100" s="58" t="s">
        <v>92</v>
      </c>
      <c r="E100" s="811"/>
      <c r="F100" s="811">
        <v>21800</v>
      </c>
      <c r="G100" s="786">
        <v>21500</v>
      </c>
      <c r="H100" s="785">
        <f t="shared" si="19"/>
        <v>98.623853211009177</v>
      </c>
      <c r="I100" s="786">
        <f t="shared" ref="I100:I106" si="27">SUM(J100:P100)</f>
        <v>21500</v>
      </c>
      <c r="J100" s="797"/>
      <c r="K100" s="788"/>
      <c r="L100" s="790"/>
      <c r="M100" s="788">
        <v>21500</v>
      </c>
      <c r="N100" s="790"/>
      <c r="O100" s="790"/>
      <c r="P100" s="790"/>
      <c r="Q100" s="797"/>
      <c r="R100" s="798"/>
      <c r="S100" s="781"/>
      <c r="T100" s="782"/>
      <c r="U100" s="781"/>
      <c r="V100" s="781"/>
      <c r="W100" s="781"/>
    </row>
    <row r="101" spans="1:23" s="278" customFormat="1" ht="15" customHeight="1">
      <c r="A101" s="809"/>
      <c r="B101" s="810"/>
      <c r="C101" s="812">
        <v>4110</v>
      </c>
      <c r="D101" s="58" t="s">
        <v>88</v>
      </c>
      <c r="E101" s="811"/>
      <c r="F101" s="811">
        <v>573</v>
      </c>
      <c r="G101" s="786">
        <v>573</v>
      </c>
      <c r="H101" s="785">
        <f t="shared" si="19"/>
        <v>100</v>
      </c>
      <c r="I101" s="786">
        <f t="shared" si="27"/>
        <v>573</v>
      </c>
      <c r="J101" s="797">
        <v>573</v>
      </c>
      <c r="K101" s="788"/>
      <c r="L101" s="790"/>
      <c r="M101" s="788"/>
      <c r="N101" s="790"/>
      <c r="O101" s="790"/>
      <c r="P101" s="790"/>
      <c r="Q101" s="797"/>
      <c r="R101" s="798"/>
      <c r="S101" s="781"/>
      <c r="T101" s="782"/>
      <c r="U101" s="781"/>
      <c r="V101" s="781"/>
      <c r="W101" s="781"/>
    </row>
    <row r="102" spans="1:23" s="278" customFormat="1" ht="15" customHeight="1">
      <c r="A102" s="809"/>
      <c r="B102" s="810"/>
      <c r="C102" s="812">
        <v>4120</v>
      </c>
      <c r="D102" s="58" t="s">
        <v>89</v>
      </c>
      <c r="E102" s="811"/>
      <c r="F102" s="811">
        <v>82</v>
      </c>
      <c r="G102" s="786">
        <v>82</v>
      </c>
      <c r="H102" s="785">
        <f t="shared" si="19"/>
        <v>100</v>
      </c>
      <c r="I102" s="786">
        <f t="shared" si="27"/>
        <v>82</v>
      </c>
      <c r="J102" s="797">
        <v>82</v>
      </c>
      <c r="K102" s="788"/>
      <c r="L102" s="790"/>
      <c r="M102" s="788"/>
      <c r="N102" s="790"/>
      <c r="O102" s="790"/>
      <c r="P102" s="790"/>
      <c r="Q102" s="797"/>
      <c r="R102" s="798"/>
      <c r="S102" s="781"/>
      <c r="T102" s="782"/>
      <c r="U102" s="781"/>
      <c r="V102" s="781"/>
      <c r="W102" s="781"/>
    </row>
    <row r="103" spans="1:23" s="278" customFormat="1" ht="15" customHeight="1">
      <c r="A103" s="809"/>
      <c r="B103" s="810"/>
      <c r="C103" s="812">
        <v>4170</v>
      </c>
      <c r="D103" s="58" t="s">
        <v>93</v>
      </c>
      <c r="E103" s="811"/>
      <c r="F103" s="811">
        <v>17857</v>
      </c>
      <c r="G103" s="786">
        <v>8016.49</v>
      </c>
      <c r="H103" s="785">
        <f t="shared" si="19"/>
        <v>44.892703141625134</v>
      </c>
      <c r="I103" s="786">
        <f t="shared" si="27"/>
        <v>8016.49</v>
      </c>
      <c r="J103" s="797">
        <v>8016.49</v>
      </c>
      <c r="K103" s="788"/>
      <c r="L103" s="790"/>
      <c r="M103" s="788"/>
      <c r="N103" s="790"/>
      <c r="O103" s="790"/>
      <c r="P103" s="790"/>
      <c r="Q103" s="797"/>
      <c r="R103" s="798"/>
      <c r="S103" s="781"/>
      <c r="T103" s="782"/>
      <c r="U103" s="781"/>
      <c r="V103" s="781"/>
      <c r="W103" s="781"/>
    </row>
    <row r="104" spans="1:23" s="278" customFormat="1" ht="15" customHeight="1">
      <c r="A104" s="809"/>
      <c r="B104" s="810"/>
      <c r="C104" s="812">
        <v>4210</v>
      </c>
      <c r="D104" s="58" t="s">
        <v>83</v>
      </c>
      <c r="E104" s="811"/>
      <c r="F104" s="811">
        <v>5944</v>
      </c>
      <c r="G104" s="786">
        <v>5944</v>
      </c>
      <c r="H104" s="785">
        <f t="shared" si="19"/>
        <v>100</v>
      </c>
      <c r="I104" s="786">
        <f t="shared" si="27"/>
        <v>5944</v>
      </c>
      <c r="J104" s="797"/>
      <c r="K104" s="788">
        <v>5944</v>
      </c>
      <c r="L104" s="790"/>
      <c r="M104" s="788"/>
      <c r="N104" s="790"/>
      <c r="O104" s="790"/>
      <c r="P104" s="790"/>
      <c r="Q104" s="797"/>
      <c r="R104" s="798"/>
      <c r="S104" s="781"/>
      <c r="T104" s="782"/>
      <c r="U104" s="781"/>
      <c r="V104" s="781"/>
      <c r="W104" s="781"/>
    </row>
    <row r="105" spans="1:23" s="278" customFormat="1" ht="15" customHeight="1">
      <c r="A105" s="809"/>
      <c r="B105" s="810"/>
      <c r="C105" s="812">
        <v>4300</v>
      </c>
      <c r="D105" s="58" t="s">
        <v>84</v>
      </c>
      <c r="E105" s="811"/>
      <c r="F105" s="811">
        <v>7135</v>
      </c>
      <c r="G105" s="786">
        <v>7135</v>
      </c>
      <c r="H105" s="785">
        <f t="shared" si="19"/>
        <v>100</v>
      </c>
      <c r="I105" s="786">
        <f t="shared" si="27"/>
        <v>7135</v>
      </c>
      <c r="J105" s="797"/>
      <c r="K105" s="788">
        <v>7135</v>
      </c>
      <c r="L105" s="790"/>
      <c r="M105" s="788"/>
      <c r="N105" s="790"/>
      <c r="O105" s="790"/>
      <c r="P105" s="790"/>
      <c r="Q105" s="797"/>
      <c r="R105" s="798"/>
      <c r="S105" s="781"/>
      <c r="T105" s="782"/>
      <c r="U105" s="781"/>
      <c r="V105" s="781"/>
      <c r="W105" s="781"/>
    </row>
    <row r="106" spans="1:23" s="278" customFormat="1" ht="15" customHeight="1">
      <c r="A106" s="809"/>
      <c r="B106" s="810"/>
      <c r="C106" s="812">
        <v>4410</v>
      </c>
      <c r="D106" s="58" t="s">
        <v>394</v>
      </c>
      <c r="E106" s="811"/>
      <c r="F106" s="811">
        <v>435</v>
      </c>
      <c r="G106" s="786">
        <v>435</v>
      </c>
      <c r="H106" s="785">
        <f t="shared" si="19"/>
        <v>100</v>
      </c>
      <c r="I106" s="786">
        <f t="shared" si="27"/>
        <v>435</v>
      </c>
      <c r="J106" s="797"/>
      <c r="K106" s="788">
        <v>435</v>
      </c>
      <c r="L106" s="790"/>
      <c r="M106" s="788"/>
      <c r="N106" s="790"/>
      <c r="O106" s="790"/>
      <c r="P106" s="790"/>
      <c r="Q106" s="797"/>
      <c r="R106" s="798"/>
      <c r="S106" s="781"/>
      <c r="T106" s="782"/>
      <c r="U106" s="781"/>
      <c r="V106" s="781"/>
      <c r="W106" s="781"/>
    </row>
    <row r="107" spans="1:23" s="278" customFormat="1" ht="15" customHeight="1">
      <c r="A107" s="813">
        <v>752</v>
      </c>
      <c r="B107" s="810"/>
      <c r="C107" s="812"/>
      <c r="D107" s="814" t="s">
        <v>287</v>
      </c>
      <c r="E107" s="807"/>
      <c r="F107" s="807">
        <f t="shared" ref="F107:G107" si="28">F108</f>
        <v>228</v>
      </c>
      <c r="G107" s="807">
        <f t="shared" si="28"/>
        <v>228</v>
      </c>
      <c r="H107" s="779">
        <f t="shared" si="19"/>
        <v>100</v>
      </c>
      <c r="I107" s="807">
        <f>I108</f>
        <v>228</v>
      </c>
      <c r="J107" s="807"/>
      <c r="K107" s="807"/>
      <c r="L107" s="807"/>
      <c r="M107" s="807">
        <f t="shared" ref="M107" si="29">M108</f>
        <v>228</v>
      </c>
      <c r="N107" s="790"/>
      <c r="O107" s="790"/>
      <c r="P107" s="790"/>
      <c r="Q107" s="797"/>
      <c r="R107" s="798"/>
      <c r="S107" s="781"/>
      <c r="T107" s="782"/>
      <c r="U107" s="781"/>
      <c r="V107" s="781"/>
      <c r="W107" s="781"/>
    </row>
    <row r="108" spans="1:23" s="278" customFormat="1" ht="15" customHeight="1">
      <c r="A108" s="809"/>
      <c r="B108" s="810">
        <v>75295</v>
      </c>
      <c r="C108" s="812"/>
      <c r="D108" s="58" t="s">
        <v>16</v>
      </c>
      <c r="E108" s="811"/>
      <c r="F108" s="811">
        <f>SUM(F109)</f>
        <v>228</v>
      </c>
      <c r="G108" s="811">
        <f>SUM(G109)</f>
        <v>228</v>
      </c>
      <c r="H108" s="785">
        <f t="shared" si="19"/>
        <v>100</v>
      </c>
      <c r="I108" s="811">
        <f>SUM(I109)</f>
        <v>228</v>
      </c>
      <c r="J108" s="811"/>
      <c r="K108" s="811"/>
      <c r="L108" s="811"/>
      <c r="M108" s="811">
        <f t="shared" ref="M108" si="30">SUM(M109)</f>
        <v>228</v>
      </c>
      <c r="N108" s="790"/>
      <c r="O108" s="790"/>
      <c r="P108" s="790"/>
      <c r="Q108" s="797"/>
      <c r="R108" s="798"/>
      <c r="S108" s="781"/>
      <c r="T108" s="782"/>
      <c r="U108" s="781"/>
      <c r="V108" s="781"/>
      <c r="W108" s="781"/>
    </row>
    <row r="109" spans="1:23" s="278" customFormat="1" ht="15" customHeight="1">
      <c r="A109" s="809"/>
      <c r="B109" s="810"/>
      <c r="C109" s="812">
        <v>3030</v>
      </c>
      <c r="D109" s="58" t="s">
        <v>92</v>
      </c>
      <c r="E109" s="811"/>
      <c r="F109" s="811">
        <v>228</v>
      </c>
      <c r="G109" s="786">
        <v>228</v>
      </c>
      <c r="H109" s="785">
        <f t="shared" si="19"/>
        <v>100</v>
      </c>
      <c r="I109" s="786">
        <f t="shared" ref="I109" si="31">SUM(J109:P109)</f>
        <v>228</v>
      </c>
      <c r="J109" s="797"/>
      <c r="K109" s="788"/>
      <c r="L109" s="790"/>
      <c r="M109" s="788">
        <v>228</v>
      </c>
      <c r="N109" s="790"/>
      <c r="O109" s="790"/>
      <c r="P109" s="790"/>
      <c r="Q109" s="797"/>
      <c r="R109" s="798"/>
      <c r="S109" s="781"/>
      <c r="T109" s="782"/>
      <c r="U109" s="781"/>
      <c r="V109" s="781"/>
      <c r="W109" s="781"/>
    </row>
    <row r="110" spans="1:23" s="270" customFormat="1" ht="21.6" customHeight="1">
      <c r="A110" s="805">
        <v>754</v>
      </c>
      <c r="B110" s="806"/>
      <c r="C110" s="806"/>
      <c r="D110" s="777" t="s">
        <v>75</v>
      </c>
      <c r="E110" s="807">
        <f>E111+E113</f>
        <v>366237</v>
      </c>
      <c r="F110" s="807">
        <f t="shared" ref="F110:G110" si="32">F111+F113</f>
        <v>475244</v>
      </c>
      <c r="G110" s="807">
        <f t="shared" si="32"/>
        <v>413197.60999999993</v>
      </c>
      <c r="H110" s="779">
        <f t="shared" si="19"/>
        <v>86.944308607788827</v>
      </c>
      <c r="I110" s="807">
        <f>I111+I113</f>
        <v>402250.60999999993</v>
      </c>
      <c r="J110" s="807">
        <f t="shared" ref="J110:M110" si="33">J111+J113</f>
        <v>85585.180000000008</v>
      </c>
      <c r="K110" s="807">
        <f t="shared" si="33"/>
        <v>293776.21000000002</v>
      </c>
      <c r="L110" s="807"/>
      <c r="M110" s="807">
        <f t="shared" si="33"/>
        <v>22889.22</v>
      </c>
      <c r="N110" s="807"/>
      <c r="O110" s="807"/>
      <c r="P110" s="807"/>
      <c r="Q110" s="807">
        <f>Q111+Q113</f>
        <v>10947</v>
      </c>
      <c r="R110" s="807"/>
      <c r="S110" s="781"/>
      <c r="T110" s="782"/>
      <c r="U110" s="781"/>
      <c r="V110" s="781"/>
      <c r="W110" s="781"/>
    </row>
    <row r="111" spans="1:23" s="269" customFormat="1" ht="15" customHeight="1">
      <c r="A111" s="805"/>
      <c r="B111" s="815">
        <v>75404</v>
      </c>
      <c r="C111" s="809"/>
      <c r="D111" s="796" t="s">
        <v>288</v>
      </c>
      <c r="E111" s="816"/>
      <c r="F111" s="816">
        <f>F112</f>
        <v>10500</v>
      </c>
      <c r="G111" s="816">
        <f>G112</f>
        <v>10500</v>
      </c>
      <c r="H111" s="785">
        <f t="shared" si="19"/>
        <v>100</v>
      </c>
      <c r="I111" s="816">
        <f>I112</f>
        <v>10500</v>
      </c>
      <c r="J111" s="816"/>
      <c r="K111" s="816">
        <f>K112</f>
        <v>10500</v>
      </c>
      <c r="L111" s="817"/>
      <c r="M111" s="807"/>
      <c r="N111" s="807"/>
      <c r="O111" s="807"/>
      <c r="P111" s="807"/>
      <c r="Q111" s="807"/>
      <c r="R111" s="807"/>
      <c r="S111" s="781"/>
      <c r="T111" s="782"/>
      <c r="U111" s="781"/>
      <c r="V111" s="781"/>
      <c r="W111" s="781"/>
    </row>
    <row r="112" spans="1:23" s="269" customFormat="1" ht="20.399999999999999" customHeight="1">
      <c r="A112" s="805"/>
      <c r="B112" s="809"/>
      <c r="C112" s="815">
        <v>2300</v>
      </c>
      <c r="D112" s="796" t="s">
        <v>289</v>
      </c>
      <c r="E112" s="807"/>
      <c r="F112" s="816">
        <v>10500</v>
      </c>
      <c r="G112" s="816">
        <v>10500</v>
      </c>
      <c r="H112" s="785">
        <f t="shared" si="19"/>
        <v>100</v>
      </c>
      <c r="I112" s="786">
        <f t="shared" ref="I112" si="34">SUM(J112:P112)</f>
        <v>10500</v>
      </c>
      <c r="J112" s="816"/>
      <c r="K112" s="816">
        <v>10500</v>
      </c>
      <c r="L112" s="816"/>
      <c r="M112" s="807"/>
      <c r="N112" s="807"/>
      <c r="O112" s="807"/>
      <c r="P112" s="807"/>
      <c r="Q112" s="807"/>
      <c r="R112" s="807"/>
      <c r="S112" s="781"/>
      <c r="T112" s="782"/>
      <c r="U112" s="781"/>
      <c r="V112" s="781"/>
      <c r="W112" s="781"/>
    </row>
    <row r="113" spans="1:23" s="269" customFormat="1" ht="15" customHeight="1">
      <c r="A113" s="793"/>
      <c r="B113" s="803">
        <v>75412</v>
      </c>
      <c r="C113" s="803"/>
      <c r="D113" s="271" t="s">
        <v>144</v>
      </c>
      <c r="E113" s="272">
        <f>SUM(E114:E128)</f>
        <v>366237</v>
      </c>
      <c r="F113" s="272">
        <f>SUM(F114:F128)</f>
        <v>464744</v>
      </c>
      <c r="G113" s="272">
        <f>SUM(G114:G128)</f>
        <v>402697.60999999993</v>
      </c>
      <c r="H113" s="785">
        <f t="shared" si="19"/>
        <v>86.649340281961656</v>
      </c>
      <c r="I113" s="272">
        <f>SUM(I114:I128)</f>
        <v>391750.60999999993</v>
      </c>
      <c r="J113" s="272">
        <f>SUM(J114:J128)</f>
        <v>85585.180000000008</v>
      </c>
      <c r="K113" s="272">
        <f>SUM(K114:K128)</f>
        <v>283276.21000000002</v>
      </c>
      <c r="L113" s="272"/>
      <c r="M113" s="272">
        <f>SUM(M114:M128)</f>
        <v>22889.22</v>
      </c>
      <c r="N113" s="272"/>
      <c r="O113" s="790"/>
      <c r="P113" s="790"/>
      <c r="Q113" s="272">
        <f>SUM(Q114:Q128)</f>
        <v>10947</v>
      </c>
      <c r="R113" s="790"/>
      <c r="S113" s="781"/>
      <c r="T113" s="782"/>
      <c r="U113" s="781"/>
      <c r="V113" s="781"/>
      <c r="W113" s="781"/>
    </row>
    <row r="114" spans="1:23" s="269" customFormat="1" ht="20.399999999999999" customHeight="1">
      <c r="A114" s="793"/>
      <c r="B114" s="803"/>
      <c r="C114" s="803">
        <v>3020</v>
      </c>
      <c r="D114" s="271" t="s">
        <v>168</v>
      </c>
      <c r="E114" s="272">
        <v>300</v>
      </c>
      <c r="F114" s="272">
        <v>300</v>
      </c>
      <c r="G114" s="786">
        <v>164.22</v>
      </c>
      <c r="H114" s="785">
        <f t="shared" si="19"/>
        <v>54.74</v>
      </c>
      <c r="I114" s="786">
        <f t="shared" ref="I114:I127" si="35">SUM(J114:P114)</f>
        <v>164.22</v>
      </c>
      <c r="J114" s="788"/>
      <c r="K114" s="272"/>
      <c r="L114" s="788"/>
      <c r="M114" s="788">
        <v>164.22</v>
      </c>
      <c r="N114" s="272"/>
      <c r="O114" s="790"/>
      <c r="P114" s="790"/>
      <c r="Q114" s="272"/>
      <c r="R114" s="790"/>
      <c r="S114" s="781"/>
      <c r="T114" s="782"/>
      <c r="U114" s="781"/>
      <c r="V114" s="781"/>
      <c r="W114" s="781"/>
    </row>
    <row r="115" spans="1:23" s="269" customFormat="1" ht="15" customHeight="1">
      <c r="A115" s="793"/>
      <c r="B115" s="803"/>
      <c r="C115" s="803">
        <v>3030</v>
      </c>
      <c r="D115" s="271" t="s">
        <v>92</v>
      </c>
      <c r="E115" s="272">
        <v>20000</v>
      </c>
      <c r="F115" s="272">
        <v>22960</v>
      </c>
      <c r="G115" s="786">
        <v>22725</v>
      </c>
      <c r="H115" s="785">
        <f t="shared" si="19"/>
        <v>98.976480836236931</v>
      </c>
      <c r="I115" s="786">
        <f t="shared" si="35"/>
        <v>22725</v>
      </c>
      <c r="J115" s="788"/>
      <c r="K115" s="272"/>
      <c r="L115" s="788"/>
      <c r="M115" s="788">
        <v>22725</v>
      </c>
      <c r="N115" s="272"/>
      <c r="O115" s="790"/>
      <c r="P115" s="790"/>
      <c r="Q115" s="272"/>
      <c r="R115" s="790"/>
      <c r="S115" s="781"/>
      <c r="T115" s="782"/>
      <c r="U115" s="781"/>
      <c r="V115" s="781"/>
      <c r="W115" s="781"/>
    </row>
    <row r="116" spans="1:23" s="269" customFormat="1" ht="15" customHeight="1">
      <c r="A116" s="793"/>
      <c r="B116" s="803"/>
      <c r="C116" s="787">
        <v>4010</v>
      </c>
      <c r="D116" s="58" t="s">
        <v>86</v>
      </c>
      <c r="E116" s="788">
        <v>75200</v>
      </c>
      <c r="F116" s="788">
        <v>76140</v>
      </c>
      <c r="G116" s="786">
        <v>66329</v>
      </c>
      <c r="H116" s="785">
        <f t="shared" si="19"/>
        <v>87.114525873391131</v>
      </c>
      <c r="I116" s="786">
        <f t="shared" si="35"/>
        <v>66329</v>
      </c>
      <c r="J116" s="788">
        <v>66329</v>
      </c>
      <c r="K116" s="788"/>
      <c r="L116" s="788"/>
      <c r="M116" s="788"/>
      <c r="N116" s="790"/>
      <c r="O116" s="790"/>
      <c r="P116" s="790"/>
      <c r="Q116" s="791"/>
      <c r="R116" s="790"/>
      <c r="S116" s="781"/>
      <c r="T116" s="782"/>
      <c r="U116" s="781"/>
      <c r="V116" s="781"/>
      <c r="W116" s="781"/>
    </row>
    <row r="117" spans="1:23" s="269" customFormat="1" ht="15" customHeight="1">
      <c r="A117" s="793"/>
      <c r="B117" s="803"/>
      <c r="C117" s="787">
        <v>4040</v>
      </c>
      <c r="D117" s="58" t="s">
        <v>87</v>
      </c>
      <c r="E117" s="788">
        <v>6242</v>
      </c>
      <c r="F117" s="788">
        <v>5302</v>
      </c>
      <c r="G117" s="786">
        <v>5301.03</v>
      </c>
      <c r="H117" s="785">
        <f t="shared" si="19"/>
        <v>99.981705016974715</v>
      </c>
      <c r="I117" s="786">
        <f t="shared" si="35"/>
        <v>5301.03</v>
      </c>
      <c r="J117" s="788">
        <v>5301.03</v>
      </c>
      <c r="K117" s="788"/>
      <c r="L117" s="788"/>
      <c r="M117" s="788"/>
      <c r="N117" s="790"/>
      <c r="O117" s="790"/>
      <c r="P117" s="790"/>
      <c r="Q117" s="791"/>
      <c r="R117" s="790"/>
      <c r="S117" s="781"/>
      <c r="T117" s="782"/>
      <c r="U117" s="781"/>
      <c r="V117" s="781"/>
      <c r="W117" s="781"/>
    </row>
    <row r="118" spans="1:23" s="269" customFormat="1" ht="15" customHeight="1">
      <c r="A118" s="793"/>
      <c r="B118" s="803"/>
      <c r="C118" s="787">
        <v>4110</v>
      </c>
      <c r="D118" s="58" t="s">
        <v>88</v>
      </c>
      <c r="E118" s="788">
        <v>14000</v>
      </c>
      <c r="F118" s="788">
        <v>14000</v>
      </c>
      <c r="G118" s="786">
        <v>12206.3</v>
      </c>
      <c r="H118" s="785">
        <f t="shared" si="19"/>
        <v>87.187857142857141</v>
      </c>
      <c r="I118" s="786">
        <f t="shared" si="35"/>
        <v>12206.3</v>
      </c>
      <c r="J118" s="788">
        <v>12206.3</v>
      </c>
      <c r="K118" s="788"/>
      <c r="L118" s="788"/>
      <c r="M118" s="788"/>
      <c r="N118" s="790"/>
      <c r="O118" s="790"/>
      <c r="P118" s="790"/>
      <c r="Q118" s="791"/>
      <c r="R118" s="790"/>
      <c r="S118" s="781"/>
      <c r="T118" s="782"/>
      <c r="U118" s="781"/>
      <c r="V118" s="781"/>
      <c r="W118" s="781"/>
    </row>
    <row r="119" spans="1:23" s="269" customFormat="1" ht="15" customHeight="1">
      <c r="A119" s="793"/>
      <c r="B119" s="803"/>
      <c r="C119" s="787">
        <v>4120</v>
      </c>
      <c r="D119" s="58" t="s">
        <v>89</v>
      </c>
      <c r="E119" s="788">
        <v>2000</v>
      </c>
      <c r="F119" s="788">
        <v>2000</v>
      </c>
      <c r="G119" s="786">
        <v>1748.85</v>
      </c>
      <c r="H119" s="785">
        <f t="shared" si="19"/>
        <v>87.442499999999995</v>
      </c>
      <c r="I119" s="786">
        <f t="shared" si="35"/>
        <v>1748.85</v>
      </c>
      <c r="J119" s="788">
        <v>1748.85</v>
      </c>
      <c r="K119" s="788"/>
      <c r="L119" s="788"/>
      <c r="M119" s="788"/>
      <c r="N119" s="790"/>
      <c r="O119" s="790"/>
      <c r="P119" s="790"/>
      <c r="Q119" s="791"/>
      <c r="R119" s="790"/>
      <c r="S119" s="781"/>
      <c r="T119" s="782"/>
      <c r="U119" s="781"/>
      <c r="V119" s="781"/>
      <c r="W119" s="781"/>
    </row>
    <row r="120" spans="1:23" s="269" customFormat="1" ht="15" customHeight="1">
      <c r="A120" s="793"/>
      <c r="B120" s="803"/>
      <c r="C120" s="787">
        <v>4210</v>
      </c>
      <c r="D120" s="58" t="s">
        <v>83</v>
      </c>
      <c r="E120" s="788">
        <v>72000</v>
      </c>
      <c r="F120" s="788">
        <v>140007</v>
      </c>
      <c r="G120" s="786">
        <v>122257.09</v>
      </c>
      <c r="H120" s="785">
        <f t="shared" si="19"/>
        <v>87.322126750805324</v>
      </c>
      <c r="I120" s="786">
        <f t="shared" si="35"/>
        <v>122257.09</v>
      </c>
      <c r="J120" s="788"/>
      <c r="K120" s="788">
        <v>122257.09</v>
      </c>
      <c r="L120" s="788"/>
      <c r="M120" s="788"/>
      <c r="N120" s="790"/>
      <c r="O120" s="790"/>
      <c r="P120" s="790"/>
      <c r="Q120" s="791"/>
      <c r="R120" s="790"/>
      <c r="S120" s="781"/>
      <c r="T120" s="782"/>
      <c r="U120" s="781"/>
      <c r="V120" s="781"/>
      <c r="W120" s="781"/>
    </row>
    <row r="121" spans="1:23" s="269" customFormat="1" ht="15" customHeight="1">
      <c r="A121" s="793"/>
      <c r="B121" s="803"/>
      <c r="C121" s="787">
        <v>4260</v>
      </c>
      <c r="D121" s="58" t="s">
        <v>170</v>
      </c>
      <c r="E121" s="788">
        <v>67000</v>
      </c>
      <c r="F121" s="788">
        <v>57000</v>
      </c>
      <c r="G121" s="786">
        <v>44706.61</v>
      </c>
      <c r="H121" s="785">
        <f t="shared" si="19"/>
        <v>78.432649122807021</v>
      </c>
      <c r="I121" s="786">
        <f t="shared" si="35"/>
        <v>44706.61</v>
      </c>
      <c r="J121" s="788"/>
      <c r="K121" s="788">
        <v>44706.61</v>
      </c>
      <c r="L121" s="788"/>
      <c r="M121" s="788"/>
      <c r="N121" s="790"/>
      <c r="O121" s="790"/>
      <c r="P121" s="790"/>
      <c r="Q121" s="791"/>
      <c r="R121" s="790"/>
      <c r="S121" s="781"/>
      <c r="T121" s="782"/>
      <c r="U121" s="781"/>
      <c r="V121" s="781"/>
      <c r="W121" s="781"/>
    </row>
    <row r="122" spans="1:23" s="269" customFormat="1" ht="15" customHeight="1">
      <c r="A122" s="793"/>
      <c r="B122" s="803"/>
      <c r="C122" s="787">
        <v>4270</v>
      </c>
      <c r="D122" s="58" t="s">
        <v>157</v>
      </c>
      <c r="E122" s="788">
        <v>58800</v>
      </c>
      <c r="F122" s="788">
        <v>93340</v>
      </c>
      <c r="G122" s="786">
        <v>78526.09</v>
      </c>
      <c r="H122" s="785">
        <f t="shared" si="19"/>
        <v>84.129087208056561</v>
      </c>
      <c r="I122" s="786">
        <f t="shared" si="35"/>
        <v>78526.09</v>
      </c>
      <c r="J122" s="788"/>
      <c r="K122" s="788">
        <v>78526.09</v>
      </c>
      <c r="L122" s="788"/>
      <c r="M122" s="788"/>
      <c r="N122" s="790"/>
      <c r="O122" s="790"/>
      <c r="P122" s="790"/>
      <c r="Q122" s="791"/>
      <c r="R122" s="790"/>
      <c r="S122" s="781"/>
      <c r="T122" s="782"/>
      <c r="U122" s="781"/>
      <c r="V122" s="781"/>
      <c r="W122" s="781"/>
    </row>
    <row r="123" spans="1:23" s="269" customFormat="1" ht="15" customHeight="1">
      <c r="A123" s="793"/>
      <c r="B123" s="803"/>
      <c r="C123" s="787">
        <v>4280</v>
      </c>
      <c r="D123" s="58" t="s">
        <v>173</v>
      </c>
      <c r="E123" s="788">
        <v>1000</v>
      </c>
      <c r="F123" s="788">
        <v>1000</v>
      </c>
      <c r="G123" s="786">
        <v>150</v>
      </c>
      <c r="H123" s="785">
        <f t="shared" si="19"/>
        <v>15</v>
      </c>
      <c r="I123" s="786">
        <f t="shared" si="35"/>
        <v>150</v>
      </c>
      <c r="J123" s="788"/>
      <c r="K123" s="788">
        <v>150</v>
      </c>
      <c r="L123" s="788"/>
      <c r="M123" s="788"/>
      <c r="N123" s="790"/>
      <c r="O123" s="790"/>
      <c r="P123" s="790"/>
      <c r="Q123" s="791"/>
      <c r="R123" s="790"/>
      <c r="S123" s="781"/>
      <c r="T123" s="782"/>
      <c r="U123" s="781"/>
      <c r="V123" s="781"/>
      <c r="W123" s="781"/>
    </row>
    <row r="124" spans="1:23" s="269" customFormat="1" ht="15" customHeight="1">
      <c r="A124" s="793"/>
      <c r="B124" s="803"/>
      <c r="C124" s="787">
        <v>4300</v>
      </c>
      <c r="D124" s="58" t="s">
        <v>84</v>
      </c>
      <c r="E124" s="788">
        <v>20000</v>
      </c>
      <c r="F124" s="788">
        <v>20000</v>
      </c>
      <c r="G124" s="786">
        <v>17146.91</v>
      </c>
      <c r="H124" s="785">
        <f t="shared" si="19"/>
        <v>85.734549999999999</v>
      </c>
      <c r="I124" s="786">
        <f t="shared" si="35"/>
        <v>17146.91</v>
      </c>
      <c r="J124" s="788"/>
      <c r="K124" s="788">
        <v>17146.91</v>
      </c>
      <c r="L124" s="788"/>
      <c r="M124" s="788"/>
      <c r="N124" s="790"/>
      <c r="O124" s="790"/>
      <c r="P124" s="790"/>
      <c r="Q124" s="791"/>
      <c r="R124" s="790"/>
      <c r="S124" s="781"/>
      <c r="T124" s="782"/>
      <c r="U124" s="781"/>
      <c r="V124" s="781"/>
      <c r="W124" s="781"/>
    </row>
    <row r="125" spans="1:23" s="269" customFormat="1" ht="20.399999999999999" customHeight="1">
      <c r="A125" s="793"/>
      <c r="B125" s="803"/>
      <c r="C125" s="787">
        <v>4360</v>
      </c>
      <c r="D125" s="58" t="s">
        <v>210</v>
      </c>
      <c r="E125" s="788">
        <v>3300</v>
      </c>
      <c r="F125" s="788">
        <v>1300</v>
      </c>
      <c r="G125" s="786">
        <v>968.77</v>
      </c>
      <c r="H125" s="785">
        <f t="shared" si="19"/>
        <v>74.520769230769233</v>
      </c>
      <c r="I125" s="786">
        <f t="shared" si="35"/>
        <v>968.77</v>
      </c>
      <c r="J125" s="788"/>
      <c r="K125" s="788">
        <v>968.77</v>
      </c>
      <c r="L125" s="788"/>
      <c r="M125" s="788"/>
      <c r="N125" s="790"/>
      <c r="O125" s="790"/>
      <c r="P125" s="790"/>
      <c r="Q125" s="791"/>
      <c r="R125" s="790"/>
      <c r="S125" s="781"/>
      <c r="T125" s="782"/>
      <c r="U125" s="781"/>
      <c r="V125" s="781"/>
      <c r="W125" s="781"/>
    </row>
    <row r="126" spans="1:23" s="269" customFormat="1" ht="15" customHeight="1">
      <c r="A126" s="793"/>
      <c r="B126" s="803"/>
      <c r="C126" s="787">
        <v>4430</v>
      </c>
      <c r="D126" s="58" t="s">
        <v>85</v>
      </c>
      <c r="E126" s="788">
        <v>18000</v>
      </c>
      <c r="F126" s="788">
        <v>18000</v>
      </c>
      <c r="G126" s="786">
        <v>17426.07</v>
      </c>
      <c r="H126" s="785">
        <f>G126/F126*100</f>
        <v>96.811499999999995</v>
      </c>
      <c r="I126" s="786">
        <f t="shared" si="35"/>
        <v>17426.07</v>
      </c>
      <c r="J126" s="788"/>
      <c r="K126" s="788">
        <v>17426.07</v>
      </c>
      <c r="L126" s="788"/>
      <c r="M126" s="788"/>
      <c r="N126" s="790"/>
      <c r="O126" s="790"/>
      <c r="P126" s="790"/>
      <c r="Q126" s="791"/>
      <c r="R126" s="790"/>
      <c r="S126" s="781"/>
      <c r="T126" s="782"/>
      <c r="U126" s="781"/>
      <c r="V126" s="781"/>
      <c r="W126" s="781"/>
    </row>
    <row r="127" spans="1:23" s="269" customFormat="1" ht="20.399999999999999" customHeight="1">
      <c r="A127" s="793"/>
      <c r="B127" s="803"/>
      <c r="C127" s="787">
        <v>4440</v>
      </c>
      <c r="D127" s="58" t="s">
        <v>96</v>
      </c>
      <c r="E127" s="788">
        <v>2095</v>
      </c>
      <c r="F127" s="788">
        <v>2095</v>
      </c>
      <c r="G127" s="786">
        <v>2094.67</v>
      </c>
      <c r="H127" s="785">
        <f t="shared" ref="H127:H158" si="36">G127/F127*100</f>
        <v>99.984248210023878</v>
      </c>
      <c r="I127" s="786">
        <f t="shared" si="35"/>
        <v>2094.67</v>
      </c>
      <c r="J127" s="788"/>
      <c r="K127" s="788">
        <v>2094.67</v>
      </c>
      <c r="L127" s="788"/>
      <c r="M127" s="788"/>
      <c r="N127" s="790"/>
      <c r="O127" s="790"/>
      <c r="P127" s="790"/>
      <c r="Q127" s="791"/>
      <c r="R127" s="790"/>
      <c r="S127" s="781"/>
      <c r="T127" s="782"/>
      <c r="U127" s="781"/>
      <c r="V127" s="781"/>
      <c r="W127" s="781"/>
    </row>
    <row r="128" spans="1:23" s="269" customFormat="1" ht="20.399999999999999" customHeight="1">
      <c r="A128" s="793"/>
      <c r="B128" s="803"/>
      <c r="C128" s="787">
        <v>6060</v>
      </c>
      <c r="D128" s="58" t="s">
        <v>165</v>
      </c>
      <c r="E128" s="788">
        <v>6300</v>
      </c>
      <c r="F128" s="788">
        <v>11300</v>
      </c>
      <c r="G128" s="786">
        <v>10947</v>
      </c>
      <c r="H128" s="785">
        <f t="shared" si="36"/>
        <v>96.876106194690266</v>
      </c>
      <c r="I128" s="786"/>
      <c r="J128" s="788"/>
      <c r="K128" s="788"/>
      <c r="L128" s="788"/>
      <c r="M128" s="788"/>
      <c r="N128" s="790"/>
      <c r="O128" s="790"/>
      <c r="P128" s="790"/>
      <c r="Q128" s="788">
        <v>10947</v>
      </c>
      <c r="R128" s="790"/>
      <c r="S128" s="781"/>
      <c r="T128" s="782"/>
      <c r="U128" s="781"/>
      <c r="V128" s="781"/>
      <c r="W128" s="781"/>
    </row>
    <row r="129" spans="1:23" s="269" customFormat="1" ht="15" customHeight="1">
      <c r="A129" s="793">
        <v>758</v>
      </c>
      <c r="B129" s="776"/>
      <c r="C129" s="776"/>
      <c r="D129" s="777" t="s">
        <v>36</v>
      </c>
      <c r="E129" s="818">
        <f>E130+E132</f>
        <v>154800</v>
      </c>
      <c r="F129" s="818">
        <f t="shared" ref="F129:G129" si="37">F130+F132</f>
        <v>68840</v>
      </c>
      <c r="G129" s="818">
        <f t="shared" si="37"/>
        <v>4833.09</v>
      </c>
      <c r="H129" s="779">
        <f t="shared" si="36"/>
        <v>7.0207582800697281</v>
      </c>
      <c r="I129" s="780">
        <f>SUM(J129:P129)</f>
        <v>4833.09</v>
      </c>
      <c r="J129" s="780"/>
      <c r="K129" s="780">
        <f>K130</f>
        <v>4833.09</v>
      </c>
      <c r="L129" s="780"/>
      <c r="M129" s="780"/>
      <c r="N129" s="801"/>
      <c r="O129" s="801"/>
      <c r="P129" s="801"/>
      <c r="Q129" s="801"/>
      <c r="R129" s="801"/>
      <c r="S129" s="781"/>
      <c r="T129" s="782"/>
      <c r="U129" s="781"/>
      <c r="V129" s="781"/>
      <c r="W129" s="781"/>
    </row>
    <row r="130" spans="1:23" s="269" customFormat="1" ht="15" customHeight="1">
      <c r="A130" s="793"/>
      <c r="B130" s="795">
        <v>75814</v>
      </c>
      <c r="C130" s="795"/>
      <c r="D130" s="271" t="s">
        <v>40</v>
      </c>
      <c r="E130" s="272">
        <f>SUM(E131:E131)</f>
        <v>4800</v>
      </c>
      <c r="F130" s="272">
        <f>SUM(F131:F131)</f>
        <v>4840</v>
      </c>
      <c r="G130" s="272">
        <f>SUM(G131:G131)</f>
        <v>4833.09</v>
      </c>
      <c r="H130" s="785">
        <f t="shared" si="36"/>
        <v>99.857231404958682</v>
      </c>
      <c r="I130" s="272">
        <f>SUM(I131:I131)</f>
        <v>4833.09</v>
      </c>
      <c r="J130" s="788"/>
      <c r="K130" s="272">
        <f>SUM(K131:K131)</f>
        <v>4833.09</v>
      </c>
      <c r="L130" s="788"/>
      <c r="M130" s="788"/>
      <c r="N130" s="790"/>
      <c r="O130" s="790"/>
      <c r="P130" s="790"/>
      <c r="Q130" s="790"/>
      <c r="R130" s="790"/>
      <c r="S130" s="781"/>
      <c r="T130" s="782"/>
      <c r="U130" s="781"/>
      <c r="V130" s="781"/>
      <c r="W130" s="781"/>
    </row>
    <row r="131" spans="1:23" s="269" customFormat="1" ht="15" customHeight="1">
      <c r="A131" s="793"/>
      <c r="B131" s="795"/>
      <c r="C131" s="787">
        <v>4300</v>
      </c>
      <c r="D131" s="58" t="s">
        <v>84</v>
      </c>
      <c r="E131" s="788">
        <v>4800</v>
      </c>
      <c r="F131" s="788">
        <v>4840</v>
      </c>
      <c r="G131" s="786">
        <v>4833.09</v>
      </c>
      <c r="H131" s="785">
        <f t="shared" si="36"/>
        <v>99.857231404958682</v>
      </c>
      <c r="I131" s="786">
        <v>4833.09</v>
      </c>
      <c r="J131" s="788"/>
      <c r="K131" s="788">
        <v>4833.09</v>
      </c>
      <c r="L131" s="788"/>
      <c r="M131" s="788"/>
      <c r="N131" s="790"/>
      <c r="O131" s="790"/>
      <c r="P131" s="790"/>
      <c r="Q131" s="790"/>
      <c r="R131" s="790"/>
      <c r="S131" s="781"/>
      <c r="T131" s="782"/>
      <c r="U131" s="781"/>
      <c r="V131" s="781"/>
      <c r="W131" s="781"/>
    </row>
    <row r="132" spans="1:23" s="269" customFormat="1" ht="15" customHeight="1">
      <c r="A132" s="793"/>
      <c r="B132" s="795">
        <v>75818</v>
      </c>
      <c r="C132" s="787"/>
      <c r="D132" s="58" t="s">
        <v>174</v>
      </c>
      <c r="E132" s="788">
        <f>E133</f>
        <v>150000</v>
      </c>
      <c r="F132" s="788">
        <f>F133</f>
        <v>64000</v>
      </c>
      <c r="G132" s="788"/>
      <c r="H132" s="785"/>
      <c r="I132" s="786"/>
      <c r="J132" s="788"/>
      <c r="K132" s="786"/>
      <c r="L132" s="788"/>
      <c r="M132" s="788"/>
      <c r="N132" s="790"/>
      <c r="O132" s="790"/>
      <c r="P132" s="790"/>
      <c r="Q132" s="790"/>
      <c r="R132" s="790"/>
      <c r="S132" s="781"/>
      <c r="T132" s="782"/>
      <c r="U132" s="781"/>
      <c r="V132" s="781"/>
      <c r="W132" s="781"/>
    </row>
    <row r="133" spans="1:23" s="269" customFormat="1" ht="15" customHeight="1">
      <c r="A133" s="793"/>
      <c r="B133" s="795"/>
      <c r="C133" s="787">
        <v>4810</v>
      </c>
      <c r="D133" s="58" t="s">
        <v>175</v>
      </c>
      <c r="E133" s="788">
        <v>150000</v>
      </c>
      <c r="F133" s="788">
        <v>64000</v>
      </c>
      <c r="G133" s="786"/>
      <c r="H133" s="785"/>
      <c r="I133" s="786"/>
      <c r="J133" s="788"/>
      <c r="K133" s="788"/>
      <c r="L133" s="788"/>
      <c r="M133" s="788"/>
      <c r="N133" s="790"/>
      <c r="O133" s="790"/>
      <c r="P133" s="790"/>
      <c r="Q133" s="790"/>
      <c r="R133" s="790"/>
      <c r="S133" s="781"/>
      <c r="T133" s="782"/>
      <c r="U133" s="781"/>
      <c r="V133" s="781"/>
      <c r="W133" s="781"/>
    </row>
    <row r="134" spans="1:23" s="269" customFormat="1" ht="15" customHeight="1">
      <c r="A134" s="793">
        <v>801</v>
      </c>
      <c r="B134" s="776"/>
      <c r="C134" s="776"/>
      <c r="D134" s="777" t="s">
        <v>41</v>
      </c>
      <c r="E134" s="819">
        <f>E135+E156+E163+E178+E185+E195+E197+E199+E206+E210+E212</f>
        <v>9353544</v>
      </c>
      <c r="F134" s="819">
        <f>F135+F156+F163+F178+F185+F195+F197+F199+F206+F210+F212</f>
        <v>9638608</v>
      </c>
      <c r="G134" s="819">
        <f>G135+G156+G163+G178+G185+G195+G197+G199+G206+G210+G212</f>
        <v>9087039.4900000002</v>
      </c>
      <c r="H134" s="779">
        <f t="shared" si="36"/>
        <v>94.277508640251796</v>
      </c>
      <c r="I134" s="819">
        <f>I135+I156+I163+I178+I185+I195+I197+I199+I206+I210+I212</f>
        <v>8166639.4900000021</v>
      </c>
      <c r="J134" s="819">
        <f>J135+J156+J163+J178+J185+J195+J197+J199+J206+J210+J212</f>
        <v>6101058.1200000001</v>
      </c>
      <c r="K134" s="819">
        <f>K135+K156+K163+K178+K185+K195+K197+K199+K206+K210+K212</f>
        <v>1802861.51</v>
      </c>
      <c r="L134" s="819"/>
      <c r="M134" s="819">
        <f>M135+M156+M163+M178+M185+M195+M197+M199+M206+M210+M212</f>
        <v>262719.86</v>
      </c>
      <c r="N134" s="819"/>
      <c r="O134" s="819"/>
      <c r="P134" s="819"/>
      <c r="Q134" s="819">
        <f>Q135+Q156+Q163+Q178+Q185+Q195+Q197+Q199+Q206+Q210+Q212</f>
        <v>920400</v>
      </c>
      <c r="R134" s="819">
        <f>R135+R156+R163+R178+R185+R195+R197+R199+R206+R210+R212</f>
        <v>448950</v>
      </c>
      <c r="S134" s="781"/>
      <c r="T134" s="782"/>
      <c r="U134" s="781"/>
      <c r="V134" s="781"/>
      <c r="W134" s="781"/>
    </row>
    <row r="135" spans="1:23" s="269" customFormat="1" ht="15" customHeight="1">
      <c r="A135" s="793"/>
      <c r="B135" s="795">
        <v>80101</v>
      </c>
      <c r="C135" s="795"/>
      <c r="D135" s="271" t="s">
        <v>42</v>
      </c>
      <c r="E135" s="272">
        <f>SUM(E136:E155)</f>
        <v>5581665</v>
      </c>
      <c r="F135" s="272">
        <f>SUM(F136:F155)</f>
        <v>5782616</v>
      </c>
      <c r="G135" s="272">
        <f>SUM(G136:G155)</f>
        <v>5474204.9100000011</v>
      </c>
      <c r="H135" s="785">
        <f t="shared" si="36"/>
        <v>94.66658187228758</v>
      </c>
      <c r="I135" s="272">
        <f>SUM(I136:I155)</f>
        <v>4553804.9100000011</v>
      </c>
      <c r="J135" s="272">
        <f>SUM(J136:J155)</f>
        <v>3518551.74</v>
      </c>
      <c r="K135" s="272">
        <f>SUM(K136:K155)</f>
        <v>884182.54</v>
      </c>
      <c r="L135" s="272"/>
      <c r="M135" s="272">
        <f>SUM(M136:M155)</f>
        <v>151070.63</v>
      </c>
      <c r="N135" s="272"/>
      <c r="O135" s="790"/>
      <c r="P135" s="790"/>
      <c r="Q135" s="272">
        <f>SUM(Q136:Q155)</f>
        <v>920400</v>
      </c>
      <c r="R135" s="272">
        <f>SUM(R136:R155)</f>
        <v>448950</v>
      </c>
      <c r="S135" s="781"/>
      <c r="T135" s="782"/>
      <c r="U135" s="781"/>
      <c r="V135" s="781"/>
      <c r="W135" s="781"/>
    </row>
    <row r="136" spans="1:23" s="269" customFormat="1" ht="20.399999999999999" customHeight="1">
      <c r="A136" s="793"/>
      <c r="B136" s="795"/>
      <c r="C136" s="787">
        <v>3020</v>
      </c>
      <c r="D136" s="58" t="s">
        <v>168</v>
      </c>
      <c r="E136" s="788">
        <v>211700</v>
      </c>
      <c r="F136" s="788">
        <v>208740</v>
      </c>
      <c r="G136" s="786">
        <v>151070.63</v>
      </c>
      <c r="H136" s="785">
        <f t="shared" si="36"/>
        <v>72.37263102424069</v>
      </c>
      <c r="I136" s="786">
        <f t="shared" ref="I136:I152" si="38">SUM(J136:P136)</f>
        <v>151070.63</v>
      </c>
      <c r="J136" s="788"/>
      <c r="K136" s="788"/>
      <c r="L136" s="788"/>
      <c r="M136" s="788">
        <v>151070.63</v>
      </c>
      <c r="N136" s="790"/>
      <c r="O136" s="790"/>
      <c r="P136" s="790"/>
      <c r="Q136" s="791"/>
      <c r="R136" s="790"/>
      <c r="S136" s="781"/>
      <c r="T136" s="782"/>
      <c r="U136" s="781"/>
      <c r="V136" s="781"/>
      <c r="W136" s="781"/>
    </row>
    <row r="137" spans="1:23" s="269" customFormat="1" ht="15" customHeight="1">
      <c r="A137" s="793"/>
      <c r="B137" s="795"/>
      <c r="C137" s="787">
        <v>4010</v>
      </c>
      <c r="D137" s="58" t="s">
        <v>86</v>
      </c>
      <c r="E137" s="788">
        <v>2748400</v>
      </c>
      <c r="F137" s="788">
        <v>2776468</v>
      </c>
      <c r="G137" s="786">
        <v>2754891.93</v>
      </c>
      <c r="H137" s="785">
        <f t="shared" si="36"/>
        <v>99.222895059478461</v>
      </c>
      <c r="I137" s="786">
        <f t="shared" si="38"/>
        <v>2754891.93</v>
      </c>
      <c r="J137" s="788">
        <v>2754891.93</v>
      </c>
      <c r="K137" s="788"/>
      <c r="L137" s="788"/>
      <c r="M137" s="788"/>
      <c r="N137" s="790"/>
      <c r="O137" s="790"/>
      <c r="P137" s="790"/>
      <c r="Q137" s="791"/>
      <c r="R137" s="790"/>
      <c r="S137" s="781"/>
      <c r="T137" s="782"/>
      <c r="U137" s="781"/>
      <c r="V137" s="781"/>
      <c r="W137" s="781"/>
    </row>
    <row r="138" spans="1:23" s="269" customFormat="1" ht="15" customHeight="1">
      <c r="A138" s="793"/>
      <c r="B138" s="795"/>
      <c r="C138" s="787">
        <v>4040</v>
      </c>
      <c r="D138" s="58" t="s">
        <v>87</v>
      </c>
      <c r="E138" s="788">
        <v>222000</v>
      </c>
      <c r="F138" s="788">
        <v>198978</v>
      </c>
      <c r="G138" s="786">
        <v>198976.46</v>
      </c>
      <c r="H138" s="785">
        <f t="shared" si="36"/>
        <v>99.99922604509041</v>
      </c>
      <c r="I138" s="786">
        <f t="shared" si="38"/>
        <v>198976.46</v>
      </c>
      <c r="J138" s="788">
        <v>198976.46</v>
      </c>
      <c r="K138" s="788"/>
      <c r="L138" s="788"/>
      <c r="M138" s="788"/>
      <c r="N138" s="790"/>
      <c r="O138" s="790"/>
      <c r="P138" s="790"/>
      <c r="Q138" s="791"/>
      <c r="R138" s="790"/>
      <c r="S138" s="781"/>
      <c r="T138" s="782"/>
      <c r="U138" s="781"/>
      <c r="V138" s="781"/>
      <c r="W138" s="781"/>
    </row>
    <row r="139" spans="1:23" s="269" customFormat="1" ht="15" customHeight="1">
      <c r="A139" s="793"/>
      <c r="B139" s="795"/>
      <c r="C139" s="787">
        <v>4110</v>
      </c>
      <c r="D139" s="58" t="s">
        <v>88</v>
      </c>
      <c r="E139" s="788">
        <v>538700</v>
      </c>
      <c r="F139" s="788">
        <v>537999</v>
      </c>
      <c r="G139" s="786">
        <v>514152.6</v>
      </c>
      <c r="H139" s="785">
        <f t="shared" si="36"/>
        <v>95.567575404415251</v>
      </c>
      <c r="I139" s="786">
        <f t="shared" si="38"/>
        <v>514152.6</v>
      </c>
      <c r="J139" s="788">
        <v>514152.6</v>
      </c>
      <c r="K139" s="788"/>
      <c r="L139" s="788"/>
      <c r="M139" s="788"/>
      <c r="N139" s="790"/>
      <c r="O139" s="790"/>
      <c r="P139" s="790"/>
      <c r="Q139" s="791"/>
      <c r="R139" s="790"/>
      <c r="S139" s="781"/>
      <c r="T139" s="782"/>
      <c r="U139" s="781"/>
      <c r="V139" s="781"/>
      <c r="W139" s="781"/>
    </row>
    <row r="140" spans="1:23" s="269" customFormat="1" ht="15" customHeight="1">
      <c r="A140" s="793"/>
      <c r="B140" s="795"/>
      <c r="C140" s="787">
        <v>4120</v>
      </c>
      <c r="D140" s="58" t="s">
        <v>89</v>
      </c>
      <c r="E140" s="788">
        <v>77500</v>
      </c>
      <c r="F140" s="788">
        <v>71900</v>
      </c>
      <c r="G140" s="786">
        <v>50030.75</v>
      </c>
      <c r="H140" s="785">
        <f t="shared" si="36"/>
        <v>69.583796940194716</v>
      </c>
      <c r="I140" s="786">
        <f t="shared" si="38"/>
        <v>50030.75</v>
      </c>
      <c r="J140" s="788">
        <v>50030.75</v>
      </c>
      <c r="K140" s="788"/>
      <c r="L140" s="788"/>
      <c r="M140" s="788"/>
      <c r="N140" s="790"/>
      <c r="O140" s="790"/>
      <c r="P140" s="790"/>
      <c r="Q140" s="791"/>
      <c r="R140" s="790"/>
      <c r="S140" s="781"/>
      <c r="T140" s="782"/>
      <c r="U140" s="781"/>
      <c r="V140" s="781"/>
      <c r="W140" s="781"/>
    </row>
    <row r="141" spans="1:23" s="269" customFormat="1" ht="15" customHeight="1">
      <c r="A141" s="793"/>
      <c r="B141" s="795"/>
      <c r="C141" s="787">
        <v>4170</v>
      </c>
      <c r="D141" s="58" t="s">
        <v>93</v>
      </c>
      <c r="E141" s="788">
        <v>6000</v>
      </c>
      <c r="F141" s="788">
        <v>500</v>
      </c>
      <c r="G141" s="786">
        <v>500</v>
      </c>
      <c r="H141" s="785">
        <f t="shared" si="36"/>
        <v>100</v>
      </c>
      <c r="I141" s="786">
        <f t="shared" si="38"/>
        <v>500</v>
      </c>
      <c r="J141" s="788">
        <v>500</v>
      </c>
      <c r="K141" s="788"/>
      <c r="L141" s="788"/>
      <c r="M141" s="788"/>
      <c r="N141" s="790"/>
      <c r="O141" s="790"/>
      <c r="P141" s="790"/>
      <c r="Q141" s="791"/>
      <c r="R141" s="790"/>
      <c r="S141" s="781"/>
      <c r="T141" s="782"/>
      <c r="U141" s="781"/>
      <c r="V141" s="781"/>
      <c r="W141" s="781"/>
    </row>
    <row r="142" spans="1:23" s="269" customFormat="1" ht="15" customHeight="1">
      <c r="A142" s="793"/>
      <c r="B142" s="795"/>
      <c r="C142" s="787">
        <v>4210</v>
      </c>
      <c r="D142" s="58" t="s">
        <v>83</v>
      </c>
      <c r="E142" s="788">
        <v>228758</v>
      </c>
      <c r="F142" s="788">
        <v>288758</v>
      </c>
      <c r="G142" s="786">
        <v>277369.12</v>
      </c>
      <c r="H142" s="785">
        <f t="shared" si="36"/>
        <v>96.055908407732431</v>
      </c>
      <c r="I142" s="786">
        <f t="shared" si="38"/>
        <v>277369.12</v>
      </c>
      <c r="J142" s="788"/>
      <c r="K142" s="788">
        <v>277369.12</v>
      </c>
      <c r="L142" s="788"/>
      <c r="M142" s="788"/>
      <c r="N142" s="790"/>
      <c r="O142" s="790"/>
      <c r="P142" s="790"/>
      <c r="Q142" s="791"/>
      <c r="R142" s="790"/>
      <c r="S142" s="781"/>
      <c r="T142" s="782"/>
      <c r="U142" s="781"/>
      <c r="V142" s="781"/>
      <c r="W142" s="781"/>
    </row>
    <row r="143" spans="1:23" s="269" customFormat="1" ht="15" customHeight="1">
      <c r="A143" s="793"/>
      <c r="B143" s="795"/>
      <c r="C143" s="787">
        <v>4240</v>
      </c>
      <c r="D143" s="58" t="s">
        <v>232</v>
      </c>
      <c r="E143" s="788">
        <v>75000</v>
      </c>
      <c r="F143" s="788">
        <v>132000</v>
      </c>
      <c r="G143" s="786">
        <v>102861.65</v>
      </c>
      <c r="H143" s="785">
        <f t="shared" si="36"/>
        <v>77.925492424242421</v>
      </c>
      <c r="I143" s="786">
        <f t="shared" si="38"/>
        <v>102861.65</v>
      </c>
      <c r="J143" s="788"/>
      <c r="K143" s="788">
        <v>102861.65</v>
      </c>
      <c r="L143" s="788"/>
      <c r="M143" s="788"/>
      <c r="N143" s="790"/>
      <c r="O143" s="790"/>
      <c r="P143" s="790"/>
      <c r="Q143" s="791"/>
      <c r="R143" s="790"/>
      <c r="S143" s="781"/>
      <c r="T143" s="782"/>
      <c r="U143" s="781"/>
      <c r="V143" s="781"/>
      <c r="W143" s="781"/>
    </row>
    <row r="144" spans="1:23" s="269" customFormat="1" ht="15" customHeight="1">
      <c r="A144" s="793"/>
      <c r="B144" s="795"/>
      <c r="C144" s="787">
        <v>4260</v>
      </c>
      <c r="D144" s="58" t="s">
        <v>170</v>
      </c>
      <c r="E144" s="788">
        <v>167760</v>
      </c>
      <c r="F144" s="788">
        <v>167760</v>
      </c>
      <c r="G144" s="786">
        <v>118381.18</v>
      </c>
      <c r="H144" s="785">
        <f t="shared" si="36"/>
        <v>70.565796375774909</v>
      </c>
      <c r="I144" s="786">
        <f t="shared" si="38"/>
        <v>118381.18</v>
      </c>
      <c r="J144" s="788"/>
      <c r="K144" s="788">
        <v>118381.18</v>
      </c>
      <c r="L144" s="788"/>
      <c r="M144" s="788"/>
      <c r="N144" s="790"/>
      <c r="O144" s="790"/>
      <c r="P144" s="790"/>
      <c r="Q144" s="791"/>
      <c r="R144" s="790"/>
      <c r="S144" s="781"/>
      <c r="T144" s="782"/>
      <c r="U144" s="781"/>
      <c r="V144" s="781"/>
      <c r="W144" s="781"/>
    </row>
    <row r="145" spans="1:23" s="269" customFormat="1" ht="15" customHeight="1">
      <c r="A145" s="793"/>
      <c r="B145" s="795"/>
      <c r="C145" s="787">
        <v>4270</v>
      </c>
      <c r="D145" s="58" t="s">
        <v>157</v>
      </c>
      <c r="E145" s="788">
        <v>240000</v>
      </c>
      <c r="F145" s="788">
        <v>148234</v>
      </c>
      <c r="G145" s="786">
        <v>93352.59</v>
      </c>
      <c r="H145" s="785">
        <f t="shared" si="36"/>
        <v>62.976503366299227</v>
      </c>
      <c r="I145" s="786">
        <f t="shared" si="38"/>
        <v>93352.59</v>
      </c>
      <c r="J145" s="788"/>
      <c r="K145" s="788">
        <v>93352.59</v>
      </c>
      <c r="L145" s="788"/>
      <c r="M145" s="788"/>
      <c r="N145" s="790"/>
      <c r="O145" s="790"/>
      <c r="P145" s="790"/>
      <c r="Q145" s="791"/>
      <c r="R145" s="790"/>
      <c r="S145" s="781"/>
      <c r="T145" s="782"/>
      <c r="U145" s="781"/>
      <c r="V145" s="781"/>
      <c r="W145" s="781"/>
    </row>
    <row r="146" spans="1:23" s="269" customFormat="1" ht="15" customHeight="1">
      <c r="A146" s="793"/>
      <c r="B146" s="795"/>
      <c r="C146" s="787">
        <v>4280</v>
      </c>
      <c r="D146" s="58" t="s">
        <v>173</v>
      </c>
      <c r="E146" s="788">
        <v>10000</v>
      </c>
      <c r="F146" s="788">
        <v>10000</v>
      </c>
      <c r="G146" s="786">
        <v>5900</v>
      </c>
      <c r="H146" s="785">
        <f t="shared" si="36"/>
        <v>59</v>
      </c>
      <c r="I146" s="786">
        <f t="shared" si="38"/>
        <v>5900</v>
      </c>
      <c r="J146" s="788"/>
      <c r="K146" s="788">
        <v>5900</v>
      </c>
      <c r="L146" s="788"/>
      <c r="M146" s="788"/>
      <c r="N146" s="790"/>
      <c r="O146" s="790"/>
      <c r="P146" s="790"/>
      <c r="Q146" s="791"/>
      <c r="R146" s="790"/>
      <c r="S146" s="781"/>
      <c r="T146" s="782"/>
      <c r="U146" s="781"/>
      <c r="V146" s="781"/>
      <c r="W146" s="781"/>
    </row>
    <row r="147" spans="1:23" s="269" customFormat="1" ht="15" customHeight="1">
      <c r="A147" s="793"/>
      <c r="B147" s="795"/>
      <c r="C147" s="787">
        <v>4300</v>
      </c>
      <c r="D147" s="58" t="s">
        <v>84</v>
      </c>
      <c r="E147" s="788">
        <v>146426</v>
      </c>
      <c r="F147" s="788">
        <v>146426</v>
      </c>
      <c r="G147" s="786">
        <v>135279.95000000001</v>
      </c>
      <c r="H147" s="785">
        <f t="shared" si="36"/>
        <v>92.387929739253977</v>
      </c>
      <c r="I147" s="786">
        <f t="shared" si="38"/>
        <v>135279.95000000001</v>
      </c>
      <c r="J147" s="788"/>
      <c r="K147" s="788">
        <v>135279.95000000001</v>
      </c>
      <c r="L147" s="788"/>
      <c r="M147" s="788"/>
      <c r="N147" s="790"/>
      <c r="O147" s="790"/>
      <c r="P147" s="790"/>
      <c r="Q147" s="791"/>
      <c r="R147" s="790"/>
      <c r="S147" s="781"/>
      <c r="T147" s="782"/>
      <c r="U147" s="781"/>
      <c r="V147" s="781"/>
      <c r="W147" s="781"/>
    </row>
    <row r="148" spans="1:23" s="269" customFormat="1" ht="15" customHeight="1">
      <c r="A148" s="793"/>
      <c r="B148" s="795"/>
      <c r="C148" s="787">
        <v>4360</v>
      </c>
      <c r="D148" s="58" t="s">
        <v>210</v>
      </c>
      <c r="E148" s="788">
        <v>11800</v>
      </c>
      <c r="F148" s="788">
        <v>11800</v>
      </c>
      <c r="G148" s="786">
        <v>6064.61</v>
      </c>
      <c r="H148" s="785">
        <f t="shared" si="36"/>
        <v>51.395000000000003</v>
      </c>
      <c r="I148" s="786">
        <f t="shared" si="38"/>
        <v>6064.61</v>
      </c>
      <c r="J148" s="788"/>
      <c r="K148" s="788">
        <v>6064.61</v>
      </c>
      <c r="L148" s="788"/>
      <c r="M148" s="788"/>
      <c r="N148" s="790"/>
      <c r="O148" s="790"/>
      <c r="P148" s="790"/>
      <c r="Q148" s="791"/>
      <c r="R148" s="790"/>
      <c r="S148" s="781"/>
      <c r="T148" s="782"/>
      <c r="U148" s="781"/>
      <c r="V148" s="781"/>
      <c r="W148" s="781"/>
    </row>
    <row r="149" spans="1:23" s="269" customFormat="1" ht="15" customHeight="1">
      <c r="A149" s="793"/>
      <c r="B149" s="795"/>
      <c r="C149" s="787">
        <v>4410</v>
      </c>
      <c r="D149" s="58" t="s">
        <v>90</v>
      </c>
      <c r="E149" s="788">
        <v>6000</v>
      </c>
      <c r="F149" s="788">
        <v>6000</v>
      </c>
      <c r="G149" s="786">
        <v>3083.03</v>
      </c>
      <c r="H149" s="785">
        <f t="shared" si="36"/>
        <v>51.383833333333342</v>
      </c>
      <c r="I149" s="786">
        <f t="shared" si="38"/>
        <v>3083.03</v>
      </c>
      <c r="J149" s="788"/>
      <c r="K149" s="788">
        <v>3083.03</v>
      </c>
      <c r="L149" s="788"/>
      <c r="M149" s="788"/>
      <c r="N149" s="790"/>
      <c r="O149" s="790"/>
      <c r="P149" s="790"/>
      <c r="Q149" s="791"/>
      <c r="R149" s="790"/>
      <c r="S149" s="781"/>
      <c r="T149" s="782"/>
      <c r="U149" s="781"/>
      <c r="V149" s="781"/>
      <c r="W149" s="781"/>
    </row>
    <row r="150" spans="1:23" s="269" customFormat="1" ht="15" customHeight="1">
      <c r="A150" s="793"/>
      <c r="B150" s="795"/>
      <c r="C150" s="787">
        <v>4430</v>
      </c>
      <c r="D150" s="58" t="s">
        <v>85</v>
      </c>
      <c r="E150" s="788">
        <v>12000</v>
      </c>
      <c r="F150" s="788">
        <v>12000</v>
      </c>
      <c r="G150" s="786">
        <v>5363.85</v>
      </c>
      <c r="H150" s="785">
        <f t="shared" si="36"/>
        <v>44.698750000000004</v>
      </c>
      <c r="I150" s="786">
        <f t="shared" si="38"/>
        <v>5363.85</v>
      </c>
      <c r="J150" s="788"/>
      <c r="K150" s="788">
        <v>5363.85</v>
      </c>
      <c r="L150" s="788"/>
      <c r="M150" s="788"/>
      <c r="N150" s="790"/>
      <c r="O150" s="790"/>
      <c r="P150" s="790"/>
      <c r="Q150" s="791"/>
      <c r="R150" s="790"/>
      <c r="S150" s="781"/>
      <c r="T150" s="782"/>
      <c r="U150" s="781"/>
      <c r="V150" s="781"/>
      <c r="W150" s="781"/>
    </row>
    <row r="151" spans="1:23" s="269" customFormat="1" ht="20.399999999999999" customHeight="1">
      <c r="A151" s="793"/>
      <c r="B151" s="795"/>
      <c r="C151" s="787">
        <v>4440</v>
      </c>
      <c r="D151" s="58" t="s">
        <v>96</v>
      </c>
      <c r="E151" s="788">
        <v>130621</v>
      </c>
      <c r="F151" s="788">
        <v>136053</v>
      </c>
      <c r="G151" s="786">
        <v>136051.82</v>
      </c>
      <c r="H151" s="785">
        <f t="shared" si="36"/>
        <v>99.999132690936619</v>
      </c>
      <c r="I151" s="786">
        <f t="shared" si="38"/>
        <v>136051.82</v>
      </c>
      <c r="J151" s="788"/>
      <c r="K151" s="788">
        <v>136051.82</v>
      </c>
      <c r="L151" s="788"/>
      <c r="M151" s="788"/>
      <c r="N151" s="790"/>
      <c r="O151" s="790"/>
      <c r="P151" s="790"/>
      <c r="Q151" s="791"/>
      <c r="R151" s="790"/>
      <c r="S151" s="781"/>
      <c r="T151" s="782"/>
      <c r="U151" s="781"/>
      <c r="V151" s="781"/>
      <c r="W151" s="781"/>
    </row>
    <row r="152" spans="1:23" s="269" customFormat="1" ht="20.399999999999999" customHeight="1">
      <c r="A152" s="793"/>
      <c r="B152" s="795"/>
      <c r="C152" s="787">
        <v>4700</v>
      </c>
      <c r="D152" s="58" t="s">
        <v>91</v>
      </c>
      <c r="E152" s="788">
        <v>4000</v>
      </c>
      <c r="F152" s="788">
        <v>4000</v>
      </c>
      <c r="G152" s="786">
        <v>474.74</v>
      </c>
      <c r="H152" s="785">
        <f t="shared" si="36"/>
        <v>11.868499999999999</v>
      </c>
      <c r="I152" s="786">
        <f t="shared" si="38"/>
        <v>474.74</v>
      </c>
      <c r="J152" s="788"/>
      <c r="K152" s="788">
        <v>474.74</v>
      </c>
      <c r="L152" s="788"/>
      <c r="M152" s="788"/>
      <c r="N152" s="790"/>
      <c r="O152" s="790"/>
      <c r="P152" s="790"/>
      <c r="Q152" s="791"/>
      <c r="R152" s="790"/>
      <c r="S152" s="781"/>
      <c r="T152" s="782"/>
      <c r="U152" s="781"/>
      <c r="V152" s="781"/>
      <c r="W152" s="781"/>
    </row>
    <row r="153" spans="1:23" s="269" customFormat="1" ht="15" customHeight="1">
      <c r="A153" s="793"/>
      <c r="B153" s="795"/>
      <c r="C153" s="787">
        <v>6050</v>
      </c>
      <c r="D153" s="58" t="s">
        <v>158</v>
      </c>
      <c r="E153" s="788">
        <v>745000</v>
      </c>
      <c r="F153" s="788">
        <v>475000</v>
      </c>
      <c r="G153" s="786">
        <v>471450</v>
      </c>
      <c r="H153" s="785">
        <f t="shared" si="36"/>
        <v>99.252631578947373</v>
      </c>
      <c r="I153" s="786"/>
      <c r="J153" s="788"/>
      <c r="K153" s="788"/>
      <c r="L153" s="788"/>
      <c r="M153" s="788"/>
      <c r="N153" s="790"/>
      <c r="O153" s="790"/>
      <c r="P153" s="790"/>
      <c r="Q153" s="788">
        <v>471450</v>
      </c>
      <c r="R153" s="790"/>
      <c r="S153" s="781"/>
      <c r="T153" s="782"/>
      <c r="U153" s="781"/>
      <c r="V153" s="781"/>
      <c r="W153" s="781"/>
    </row>
    <row r="154" spans="1:23" s="269" customFormat="1" ht="15" customHeight="1">
      <c r="A154" s="793"/>
      <c r="B154" s="795"/>
      <c r="C154" s="787">
        <v>6057</v>
      </c>
      <c r="D154" s="58" t="s">
        <v>158</v>
      </c>
      <c r="E154" s="788"/>
      <c r="F154" s="788">
        <v>229039</v>
      </c>
      <c r="G154" s="786">
        <v>229039</v>
      </c>
      <c r="H154" s="785">
        <f t="shared" si="36"/>
        <v>100</v>
      </c>
      <c r="I154" s="786"/>
      <c r="J154" s="788"/>
      <c r="K154" s="788"/>
      <c r="L154" s="788"/>
      <c r="M154" s="788"/>
      <c r="N154" s="790"/>
      <c r="O154" s="790"/>
      <c r="P154" s="790"/>
      <c r="Q154" s="788">
        <v>229039</v>
      </c>
      <c r="R154" s="789">
        <v>229039</v>
      </c>
      <c r="S154" s="781"/>
      <c r="T154" s="782"/>
      <c r="U154" s="781"/>
      <c r="V154" s="781"/>
      <c r="W154" s="781"/>
    </row>
    <row r="155" spans="1:23" s="269" customFormat="1" ht="15" customHeight="1">
      <c r="A155" s="793"/>
      <c r="B155" s="795"/>
      <c r="C155" s="787">
        <v>6059</v>
      </c>
      <c r="D155" s="58" t="s">
        <v>158</v>
      </c>
      <c r="E155" s="788"/>
      <c r="F155" s="788">
        <v>220961</v>
      </c>
      <c r="G155" s="786">
        <v>219911</v>
      </c>
      <c r="H155" s="785">
        <f t="shared" si="36"/>
        <v>99.524803019537387</v>
      </c>
      <c r="I155" s="786"/>
      <c r="J155" s="788"/>
      <c r="K155" s="788"/>
      <c r="L155" s="788"/>
      <c r="M155" s="788"/>
      <c r="N155" s="790"/>
      <c r="O155" s="790"/>
      <c r="P155" s="790"/>
      <c r="Q155" s="788">
        <v>219911</v>
      </c>
      <c r="R155" s="789">
        <v>219911</v>
      </c>
      <c r="S155" s="781"/>
      <c r="T155" s="782"/>
      <c r="U155" s="781"/>
      <c r="V155" s="781"/>
      <c r="W155" s="781"/>
    </row>
    <row r="156" spans="1:23" s="269" customFormat="1" ht="20.399999999999999" customHeight="1">
      <c r="A156" s="793"/>
      <c r="B156" s="795">
        <v>80103</v>
      </c>
      <c r="C156" s="795"/>
      <c r="D156" s="271" t="s">
        <v>176</v>
      </c>
      <c r="E156" s="272">
        <f>SUM(E157:E162)</f>
        <v>345460</v>
      </c>
      <c r="F156" s="272">
        <f>SUM(F157:F162)</f>
        <v>365805</v>
      </c>
      <c r="G156" s="272">
        <f>SUM(G157:G162)</f>
        <v>356368.38000000006</v>
      </c>
      <c r="H156" s="785">
        <f t="shared" si="36"/>
        <v>97.420314101775546</v>
      </c>
      <c r="I156" s="272">
        <f>I157+I158+I159+I160+I161+I162</f>
        <v>356368.38000000006</v>
      </c>
      <c r="J156" s="272">
        <f>SUM(J157:J162)</f>
        <v>319379.92</v>
      </c>
      <c r="K156" s="272">
        <f t="shared" ref="K156:M156" si="39">SUM(K157:K162)</f>
        <v>17279.46</v>
      </c>
      <c r="L156" s="272"/>
      <c r="M156" s="272">
        <f t="shared" si="39"/>
        <v>19709</v>
      </c>
      <c r="N156" s="790"/>
      <c r="O156" s="790"/>
      <c r="P156" s="790"/>
      <c r="Q156" s="789"/>
      <c r="R156" s="790"/>
      <c r="S156" s="781"/>
      <c r="T156" s="782"/>
      <c r="U156" s="781"/>
      <c r="V156" s="781"/>
      <c r="W156" s="781"/>
    </row>
    <row r="157" spans="1:23" s="269" customFormat="1" ht="20.399999999999999" customHeight="1">
      <c r="A157" s="793"/>
      <c r="B157" s="795"/>
      <c r="C157" s="787">
        <v>3020</v>
      </c>
      <c r="D157" s="58" t="s">
        <v>168</v>
      </c>
      <c r="E157" s="788">
        <v>25300</v>
      </c>
      <c r="F157" s="788">
        <v>25300</v>
      </c>
      <c r="G157" s="786">
        <v>19709</v>
      </c>
      <c r="H157" s="785">
        <f t="shared" si="36"/>
        <v>77.901185770750985</v>
      </c>
      <c r="I157" s="786">
        <f t="shared" ref="I157:I162" si="40">SUM(J157:P157)</f>
        <v>19709</v>
      </c>
      <c r="J157" s="788"/>
      <c r="K157" s="788"/>
      <c r="L157" s="788"/>
      <c r="M157" s="788">
        <v>19709</v>
      </c>
      <c r="N157" s="790"/>
      <c r="O157" s="790"/>
      <c r="P157" s="790"/>
      <c r="Q157" s="789"/>
      <c r="R157" s="790"/>
      <c r="S157" s="781"/>
      <c r="T157" s="782"/>
      <c r="U157" s="781"/>
      <c r="V157" s="781"/>
      <c r="W157" s="781"/>
    </row>
    <row r="158" spans="1:23" s="269" customFormat="1" ht="15" customHeight="1">
      <c r="A158" s="793"/>
      <c r="B158" s="795"/>
      <c r="C158" s="787">
        <v>4010</v>
      </c>
      <c r="D158" s="58" t="s">
        <v>86</v>
      </c>
      <c r="E158" s="788">
        <v>230400</v>
      </c>
      <c r="F158" s="788">
        <v>246708</v>
      </c>
      <c r="G158" s="786">
        <v>246322.9</v>
      </c>
      <c r="H158" s="785">
        <f t="shared" si="36"/>
        <v>99.843904534915779</v>
      </c>
      <c r="I158" s="786">
        <f t="shared" si="40"/>
        <v>246322.9</v>
      </c>
      <c r="J158" s="788">
        <v>246322.9</v>
      </c>
      <c r="K158" s="788"/>
      <c r="L158" s="788"/>
      <c r="M158" s="788"/>
      <c r="N158" s="790"/>
      <c r="O158" s="790"/>
      <c r="P158" s="790"/>
      <c r="Q158" s="789"/>
      <c r="R158" s="790"/>
      <c r="S158" s="781"/>
      <c r="T158" s="782"/>
      <c r="U158" s="781"/>
      <c r="V158" s="781"/>
      <c r="W158" s="781"/>
    </row>
    <row r="159" spans="1:23" s="269" customFormat="1" ht="15" customHeight="1">
      <c r="A159" s="793"/>
      <c r="B159" s="795"/>
      <c r="C159" s="787">
        <v>4040</v>
      </c>
      <c r="D159" s="58" t="s">
        <v>87</v>
      </c>
      <c r="E159" s="788">
        <v>18990</v>
      </c>
      <c r="F159" s="788">
        <v>18575</v>
      </c>
      <c r="G159" s="786">
        <v>18573.07</v>
      </c>
      <c r="H159" s="785">
        <f>G159/F159*100</f>
        <v>99.989609690444155</v>
      </c>
      <c r="I159" s="786">
        <f t="shared" si="40"/>
        <v>18573.07</v>
      </c>
      <c r="J159" s="788">
        <v>18573.07</v>
      </c>
      <c r="K159" s="788"/>
      <c r="L159" s="788"/>
      <c r="M159" s="788"/>
      <c r="N159" s="790"/>
      <c r="O159" s="790"/>
      <c r="P159" s="790"/>
      <c r="Q159" s="789"/>
      <c r="R159" s="790"/>
      <c r="S159" s="781"/>
      <c r="T159" s="782"/>
      <c r="U159" s="781"/>
      <c r="V159" s="781"/>
      <c r="W159" s="781"/>
    </row>
    <row r="160" spans="1:23" s="269" customFormat="1" ht="15" customHeight="1">
      <c r="A160" s="793"/>
      <c r="B160" s="795"/>
      <c r="C160" s="787">
        <v>4110</v>
      </c>
      <c r="D160" s="58" t="s">
        <v>88</v>
      </c>
      <c r="E160" s="788">
        <v>46800</v>
      </c>
      <c r="F160" s="788">
        <v>51008</v>
      </c>
      <c r="G160" s="786">
        <v>47767.4</v>
      </c>
      <c r="H160" s="785">
        <f t="shared" ref="H160:H190" si="41">G160/F160*100</f>
        <v>93.646878920953583</v>
      </c>
      <c r="I160" s="786">
        <f t="shared" si="40"/>
        <v>47767.4</v>
      </c>
      <c r="J160" s="788">
        <v>47767.4</v>
      </c>
      <c r="K160" s="788"/>
      <c r="L160" s="788"/>
      <c r="M160" s="788"/>
      <c r="N160" s="790"/>
      <c r="O160" s="790"/>
      <c r="P160" s="790"/>
      <c r="Q160" s="789"/>
      <c r="R160" s="790"/>
      <c r="S160" s="781"/>
      <c r="T160" s="782"/>
      <c r="U160" s="781"/>
      <c r="V160" s="781"/>
      <c r="W160" s="781"/>
    </row>
    <row r="161" spans="1:23" s="269" customFormat="1" ht="15" customHeight="1">
      <c r="A161" s="793"/>
      <c r="B161" s="795"/>
      <c r="C161" s="787">
        <v>4120</v>
      </c>
      <c r="D161" s="58" t="s">
        <v>177</v>
      </c>
      <c r="E161" s="788">
        <v>6690</v>
      </c>
      <c r="F161" s="788">
        <v>6934</v>
      </c>
      <c r="G161" s="786">
        <v>6716.55</v>
      </c>
      <c r="H161" s="785">
        <f t="shared" si="41"/>
        <v>96.864003461205655</v>
      </c>
      <c r="I161" s="786">
        <f t="shared" si="40"/>
        <v>6716.55</v>
      </c>
      <c r="J161" s="788">
        <v>6716.55</v>
      </c>
      <c r="K161" s="788"/>
      <c r="L161" s="788"/>
      <c r="M161" s="788"/>
      <c r="N161" s="790"/>
      <c r="O161" s="790"/>
      <c r="P161" s="790"/>
      <c r="Q161" s="789"/>
      <c r="R161" s="790"/>
      <c r="S161" s="781"/>
      <c r="T161" s="782"/>
      <c r="U161" s="781"/>
      <c r="V161" s="781"/>
      <c r="W161" s="781"/>
    </row>
    <row r="162" spans="1:23" s="269" customFormat="1" ht="20.399999999999999" customHeight="1">
      <c r="A162" s="793"/>
      <c r="B162" s="795"/>
      <c r="C162" s="787">
        <v>4440</v>
      </c>
      <c r="D162" s="58" t="s">
        <v>96</v>
      </c>
      <c r="E162" s="788">
        <v>17280</v>
      </c>
      <c r="F162" s="788">
        <v>17280</v>
      </c>
      <c r="G162" s="786">
        <v>17279.46</v>
      </c>
      <c r="H162" s="785">
        <f t="shared" si="41"/>
        <v>99.996875000000003</v>
      </c>
      <c r="I162" s="786">
        <f t="shared" si="40"/>
        <v>17279.46</v>
      </c>
      <c r="J162" s="788"/>
      <c r="K162" s="788">
        <v>17279.46</v>
      </c>
      <c r="L162" s="788"/>
      <c r="M162" s="788"/>
      <c r="N162" s="790"/>
      <c r="O162" s="790"/>
      <c r="P162" s="790"/>
      <c r="Q162" s="789"/>
      <c r="R162" s="790"/>
      <c r="S162" s="781"/>
      <c r="T162" s="782"/>
      <c r="U162" s="781"/>
      <c r="V162" s="781"/>
      <c r="W162" s="781"/>
    </row>
    <row r="163" spans="1:23" s="269" customFormat="1" ht="15" customHeight="1">
      <c r="A163" s="793"/>
      <c r="B163" s="795">
        <v>80104</v>
      </c>
      <c r="C163" s="795"/>
      <c r="D163" s="271" t="s">
        <v>45</v>
      </c>
      <c r="E163" s="272">
        <f>SUM(E164:E177)</f>
        <v>617803</v>
      </c>
      <c r="F163" s="272">
        <f>SUM(F164:F177)</f>
        <v>597140</v>
      </c>
      <c r="G163" s="272">
        <f>SUM(G164:G177)</f>
        <v>562512.64999999991</v>
      </c>
      <c r="H163" s="785">
        <f t="shared" si="41"/>
        <v>94.201133737481982</v>
      </c>
      <c r="I163" s="272">
        <f>SUM(I164:I177)</f>
        <v>562512.64999999991</v>
      </c>
      <c r="J163" s="272">
        <f>SUM(J164:J177)</f>
        <v>370265.68</v>
      </c>
      <c r="K163" s="272">
        <f>SUM(K164:K177)</f>
        <v>179462.07</v>
      </c>
      <c r="L163" s="272"/>
      <c r="M163" s="272">
        <f t="shared" ref="M163" si="42">SUM(M164:M177)</f>
        <v>12784.9</v>
      </c>
      <c r="N163" s="272"/>
      <c r="O163" s="790"/>
      <c r="P163" s="790"/>
      <c r="Q163" s="272"/>
      <c r="R163" s="272"/>
      <c r="S163" s="781"/>
      <c r="T163" s="782"/>
      <c r="U163" s="781"/>
      <c r="V163" s="781"/>
      <c r="W163" s="781"/>
    </row>
    <row r="164" spans="1:23" s="269" customFormat="1" ht="20.399999999999999" customHeight="1">
      <c r="A164" s="793"/>
      <c r="B164" s="795"/>
      <c r="C164" s="787">
        <v>3020</v>
      </c>
      <c r="D164" s="58" t="s">
        <v>168</v>
      </c>
      <c r="E164" s="788">
        <v>20900</v>
      </c>
      <c r="F164" s="788">
        <v>15900</v>
      </c>
      <c r="G164" s="786">
        <v>12784.9</v>
      </c>
      <c r="H164" s="785">
        <f t="shared" si="41"/>
        <v>80.408176100628921</v>
      </c>
      <c r="I164" s="786">
        <f t="shared" ref="I164:I177" si="43">SUM(J164:P164)</f>
        <v>12784.9</v>
      </c>
      <c r="J164" s="788"/>
      <c r="K164" s="788"/>
      <c r="L164" s="788"/>
      <c r="M164" s="788">
        <v>12784.9</v>
      </c>
      <c r="N164" s="790"/>
      <c r="O164" s="790"/>
      <c r="P164" s="790"/>
      <c r="Q164" s="791"/>
      <c r="R164" s="790"/>
      <c r="S164" s="781"/>
      <c r="T164" s="782"/>
      <c r="U164" s="781"/>
      <c r="V164" s="781"/>
      <c r="W164" s="781"/>
    </row>
    <row r="165" spans="1:23" s="269" customFormat="1" ht="15" customHeight="1">
      <c r="A165" s="793"/>
      <c r="B165" s="795"/>
      <c r="C165" s="787">
        <v>4010</v>
      </c>
      <c r="D165" s="58" t="s">
        <v>86</v>
      </c>
      <c r="E165" s="788">
        <v>310000</v>
      </c>
      <c r="F165" s="788">
        <v>295000</v>
      </c>
      <c r="G165" s="786">
        <v>292687.25</v>
      </c>
      <c r="H165" s="785">
        <f t="shared" si="41"/>
        <v>99.216016949152547</v>
      </c>
      <c r="I165" s="786">
        <f t="shared" si="43"/>
        <v>292687.25</v>
      </c>
      <c r="J165" s="788">
        <v>292687.25</v>
      </c>
      <c r="K165" s="788"/>
      <c r="L165" s="788"/>
      <c r="M165" s="788"/>
      <c r="N165" s="790"/>
      <c r="O165" s="790"/>
      <c r="P165" s="790"/>
      <c r="Q165" s="791"/>
      <c r="R165" s="790"/>
      <c r="S165" s="781"/>
      <c r="T165" s="782"/>
      <c r="U165" s="781"/>
      <c r="V165" s="781"/>
      <c r="W165" s="781"/>
    </row>
    <row r="166" spans="1:23" s="269" customFormat="1" ht="15" customHeight="1">
      <c r="A166" s="793"/>
      <c r="B166" s="795"/>
      <c r="C166" s="787">
        <v>4040</v>
      </c>
      <c r="D166" s="58" t="s">
        <v>87</v>
      </c>
      <c r="E166" s="788">
        <v>20000</v>
      </c>
      <c r="F166" s="788">
        <v>17037</v>
      </c>
      <c r="G166" s="786">
        <v>17036.88</v>
      </c>
      <c r="H166" s="785">
        <f t="shared" si="41"/>
        <v>99.999295650642722</v>
      </c>
      <c r="I166" s="786">
        <f t="shared" si="43"/>
        <v>17036.88</v>
      </c>
      <c r="J166" s="788">
        <v>17036.88</v>
      </c>
      <c r="K166" s="788"/>
      <c r="L166" s="788"/>
      <c r="M166" s="788"/>
      <c r="N166" s="790"/>
      <c r="O166" s="790"/>
      <c r="P166" s="790"/>
      <c r="Q166" s="791"/>
      <c r="R166" s="790"/>
      <c r="S166" s="781"/>
      <c r="T166" s="782"/>
      <c r="U166" s="781"/>
      <c r="V166" s="781"/>
      <c r="W166" s="781"/>
    </row>
    <row r="167" spans="1:23" s="269" customFormat="1" ht="15" customHeight="1">
      <c r="A167" s="793"/>
      <c r="B167" s="795"/>
      <c r="C167" s="787">
        <v>4110</v>
      </c>
      <c r="D167" s="58" t="s">
        <v>88</v>
      </c>
      <c r="E167" s="788">
        <v>60100</v>
      </c>
      <c r="F167" s="788">
        <v>60100</v>
      </c>
      <c r="G167" s="786">
        <v>54330.55</v>
      </c>
      <c r="H167" s="785">
        <f t="shared" si="41"/>
        <v>90.400249584026625</v>
      </c>
      <c r="I167" s="786">
        <f t="shared" si="43"/>
        <v>54330.55</v>
      </c>
      <c r="J167" s="788">
        <v>54330.55</v>
      </c>
      <c r="K167" s="788"/>
      <c r="L167" s="788"/>
      <c r="M167" s="788"/>
      <c r="N167" s="790"/>
      <c r="O167" s="790"/>
      <c r="P167" s="790"/>
      <c r="Q167" s="791"/>
      <c r="R167" s="790"/>
      <c r="S167" s="781"/>
      <c r="T167" s="782"/>
      <c r="U167" s="781"/>
      <c r="V167" s="781"/>
      <c r="W167" s="781"/>
    </row>
    <row r="168" spans="1:23" s="269" customFormat="1" ht="15" customHeight="1">
      <c r="A168" s="793"/>
      <c r="B168" s="795"/>
      <c r="C168" s="787">
        <v>4120</v>
      </c>
      <c r="D168" s="58" t="s">
        <v>89</v>
      </c>
      <c r="E168" s="788">
        <v>8600</v>
      </c>
      <c r="F168" s="788">
        <v>8600</v>
      </c>
      <c r="G168" s="786">
        <v>6211</v>
      </c>
      <c r="H168" s="785">
        <f t="shared" si="41"/>
        <v>72.220930232558146</v>
      </c>
      <c r="I168" s="786">
        <f t="shared" si="43"/>
        <v>6211</v>
      </c>
      <c r="J168" s="788">
        <v>6211</v>
      </c>
      <c r="K168" s="788"/>
      <c r="L168" s="788"/>
      <c r="M168" s="788"/>
      <c r="N168" s="790"/>
      <c r="O168" s="790"/>
      <c r="P168" s="790"/>
      <c r="Q168" s="791"/>
      <c r="R168" s="790"/>
      <c r="S168" s="781"/>
      <c r="T168" s="782"/>
      <c r="U168" s="781"/>
      <c r="V168" s="781"/>
      <c r="W168" s="781"/>
    </row>
    <row r="169" spans="1:23" s="269" customFormat="1" ht="15" customHeight="1">
      <c r="A169" s="793"/>
      <c r="B169" s="795"/>
      <c r="C169" s="787">
        <v>4210</v>
      </c>
      <c r="D169" s="58" t="s">
        <v>83</v>
      </c>
      <c r="E169" s="788">
        <v>4000</v>
      </c>
      <c r="F169" s="788">
        <v>4000</v>
      </c>
      <c r="G169" s="786">
        <v>1125.01</v>
      </c>
      <c r="H169" s="785">
        <f t="shared" si="41"/>
        <v>28.125250000000001</v>
      </c>
      <c r="I169" s="786">
        <f t="shared" si="43"/>
        <v>1125.01</v>
      </c>
      <c r="J169" s="788"/>
      <c r="K169" s="788">
        <v>1125.01</v>
      </c>
      <c r="L169" s="788"/>
      <c r="M169" s="788"/>
      <c r="N169" s="790"/>
      <c r="O169" s="790"/>
      <c r="P169" s="790"/>
      <c r="Q169" s="791"/>
      <c r="R169" s="790"/>
      <c r="S169" s="781"/>
      <c r="T169" s="782"/>
      <c r="U169" s="781"/>
      <c r="V169" s="781"/>
      <c r="W169" s="781"/>
    </row>
    <row r="170" spans="1:23" s="269" customFormat="1" ht="15" customHeight="1">
      <c r="A170" s="793"/>
      <c r="B170" s="795"/>
      <c r="C170" s="787">
        <v>4220</v>
      </c>
      <c r="D170" s="58" t="s">
        <v>178</v>
      </c>
      <c r="E170" s="788">
        <v>55000</v>
      </c>
      <c r="F170" s="788">
        <v>61000</v>
      </c>
      <c r="G170" s="786">
        <v>53234.53</v>
      </c>
      <c r="H170" s="785">
        <f t="shared" si="41"/>
        <v>87.269721311475408</v>
      </c>
      <c r="I170" s="786">
        <f t="shared" si="43"/>
        <v>53234.53</v>
      </c>
      <c r="J170" s="788"/>
      <c r="K170" s="788">
        <v>53234.53</v>
      </c>
      <c r="L170" s="788"/>
      <c r="M170" s="788"/>
      <c r="N170" s="790"/>
      <c r="O170" s="790"/>
      <c r="P170" s="790"/>
      <c r="Q170" s="791"/>
      <c r="R170" s="790"/>
      <c r="S170" s="781"/>
      <c r="T170" s="782"/>
      <c r="U170" s="781"/>
      <c r="V170" s="781"/>
      <c r="W170" s="781"/>
    </row>
    <row r="171" spans="1:23" s="269" customFormat="1" ht="15" customHeight="1">
      <c r="A171" s="793"/>
      <c r="B171" s="795"/>
      <c r="C171" s="787">
        <v>4240</v>
      </c>
      <c r="D171" s="58" t="s">
        <v>232</v>
      </c>
      <c r="E171" s="788">
        <v>2000</v>
      </c>
      <c r="F171" s="788"/>
      <c r="G171" s="786"/>
      <c r="H171" s="785"/>
      <c r="I171" s="786"/>
      <c r="J171" s="788"/>
      <c r="K171" s="788"/>
      <c r="L171" s="788"/>
      <c r="M171" s="788"/>
      <c r="N171" s="790"/>
      <c r="O171" s="790"/>
      <c r="P171" s="790"/>
      <c r="Q171" s="791"/>
      <c r="R171" s="790"/>
      <c r="S171" s="781"/>
      <c r="T171" s="782"/>
      <c r="U171" s="781"/>
      <c r="V171" s="781"/>
      <c r="W171" s="781"/>
    </row>
    <row r="172" spans="1:23" s="269" customFormat="1" ht="15" customHeight="1">
      <c r="A172" s="793"/>
      <c r="B172" s="795"/>
      <c r="C172" s="787">
        <v>4260</v>
      </c>
      <c r="D172" s="58" t="s">
        <v>170</v>
      </c>
      <c r="E172" s="788">
        <v>2000</v>
      </c>
      <c r="F172" s="788">
        <v>4000</v>
      </c>
      <c r="G172" s="786">
        <v>3150.36</v>
      </c>
      <c r="H172" s="785">
        <f t="shared" si="41"/>
        <v>78.759</v>
      </c>
      <c r="I172" s="786">
        <f t="shared" si="43"/>
        <v>3150.36</v>
      </c>
      <c r="J172" s="788"/>
      <c r="K172" s="788">
        <v>3150.36</v>
      </c>
      <c r="L172" s="788"/>
      <c r="M172" s="788"/>
      <c r="N172" s="788"/>
      <c r="O172" s="790"/>
      <c r="P172" s="790"/>
      <c r="Q172" s="791"/>
      <c r="R172" s="790"/>
      <c r="S172" s="781"/>
      <c r="T172" s="782"/>
      <c r="U172" s="781"/>
      <c r="V172" s="781"/>
      <c r="W172" s="781"/>
    </row>
    <row r="173" spans="1:23" s="269" customFormat="1" ht="15" customHeight="1">
      <c r="A173" s="793"/>
      <c r="B173" s="795"/>
      <c r="C173" s="787">
        <v>4270</v>
      </c>
      <c r="D173" s="58" t="s">
        <v>157</v>
      </c>
      <c r="E173" s="788">
        <v>10116</v>
      </c>
      <c r="F173" s="788">
        <v>1116</v>
      </c>
      <c r="G173" s="786"/>
      <c r="H173" s="785"/>
      <c r="I173" s="786"/>
      <c r="J173" s="788"/>
      <c r="K173" s="788"/>
      <c r="L173" s="788"/>
      <c r="M173" s="788"/>
      <c r="N173" s="788"/>
      <c r="O173" s="790"/>
      <c r="P173" s="790"/>
      <c r="Q173" s="791"/>
      <c r="R173" s="790"/>
      <c r="S173" s="781"/>
      <c r="T173" s="782"/>
      <c r="U173" s="781"/>
      <c r="V173" s="781"/>
      <c r="W173" s="781"/>
    </row>
    <row r="174" spans="1:23" s="269" customFormat="1" ht="15" customHeight="1">
      <c r="A174" s="793"/>
      <c r="B174" s="795"/>
      <c r="C174" s="787">
        <v>4300</v>
      </c>
      <c r="D174" s="58" t="s">
        <v>84</v>
      </c>
      <c r="E174" s="788">
        <v>10000</v>
      </c>
      <c r="F174" s="788">
        <v>3000</v>
      </c>
      <c r="G174" s="786">
        <v>2647.36</v>
      </c>
      <c r="H174" s="785">
        <f t="shared" si="41"/>
        <v>88.245333333333349</v>
      </c>
      <c r="I174" s="786">
        <f t="shared" si="43"/>
        <v>2647.36</v>
      </c>
      <c r="J174" s="788"/>
      <c r="K174" s="788">
        <v>2647.36</v>
      </c>
      <c r="L174" s="788"/>
      <c r="M174" s="788"/>
      <c r="N174" s="790"/>
      <c r="O174" s="790"/>
      <c r="P174" s="790"/>
      <c r="Q174" s="791"/>
      <c r="R174" s="790"/>
      <c r="S174" s="781"/>
      <c r="T174" s="782"/>
      <c r="U174" s="781"/>
      <c r="V174" s="781"/>
      <c r="W174" s="781"/>
    </row>
    <row r="175" spans="1:23" s="269" customFormat="1" ht="28.8" customHeight="1">
      <c r="A175" s="793"/>
      <c r="B175" s="795"/>
      <c r="C175" s="787">
        <v>4330</v>
      </c>
      <c r="D175" s="58" t="s">
        <v>179</v>
      </c>
      <c r="E175" s="788">
        <v>100000</v>
      </c>
      <c r="F175" s="788">
        <v>110000</v>
      </c>
      <c r="G175" s="786">
        <v>102142.81</v>
      </c>
      <c r="H175" s="785">
        <f t="shared" si="41"/>
        <v>92.857099999999988</v>
      </c>
      <c r="I175" s="786">
        <f t="shared" si="43"/>
        <v>102142.81</v>
      </c>
      <c r="J175" s="788"/>
      <c r="K175" s="788">
        <v>102142.81</v>
      </c>
      <c r="L175" s="788"/>
      <c r="M175" s="788"/>
      <c r="N175" s="788"/>
      <c r="O175" s="790"/>
      <c r="P175" s="790"/>
      <c r="Q175" s="791"/>
      <c r="R175" s="790"/>
      <c r="S175" s="781"/>
      <c r="T175" s="782"/>
      <c r="U175" s="781"/>
      <c r="V175" s="781"/>
      <c r="W175" s="781"/>
    </row>
    <row r="176" spans="1:23" s="269" customFormat="1" ht="20.399999999999999" customHeight="1">
      <c r="A176" s="793"/>
      <c r="B176" s="795"/>
      <c r="C176" s="787">
        <v>4360</v>
      </c>
      <c r="D176" s="58" t="s">
        <v>211</v>
      </c>
      <c r="E176" s="788">
        <v>800</v>
      </c>
      <c r="F176" s="788">
        <v>800</v>
      </c>
      <c r="G176" s="786">
        <v>575.64</v>
      </c>
      <c r="H176" s="785">
        <f t="shared" si="41"/>
        <v>71.954999999999998</v>
      </c>
      <c r="I176" s="786">
        <f t="shared" si="43"/>
        <v>575.64</v>
      </c>
      <c r="J176" s="788"/>
      <c r="K176" s="788">
        <v>575.64</v>
      </c>
      <c r="L176" s="788"/>
      <c r="M176" s="788"/>
      <c r="N176" s="790"/>
      <c r="O176" s="790"/>
      <c r="P176" s="790"/>
      <c r="Q176" s="791"/>
      <c r="R176" s="790"/>
      <c r="S176" s="781"/>
      <c r="T176" s="782"/>
      <c r="U176" s="781"/>
      <c r="V176" s="781"/>
      <c r="W176" s="781"/>
    </row>
    <row r="177" spans="1:23" s="269" customFormat="1" ht="20.399999999999999" customHeight="1">
      <c r="A177" s="793"/>
      <c r="B177" s="795"/>
      <c r="C177" s="787">
        <v>4440</v>
      </c>
      <c r="D177" s="58" t="s">
        <v>96</v>
      </c>
      <c r="E177" s="788">
        <v>14287</v>
      </c>
      <c r="F177" s="788">
        <v>16587</v>
      </c>
      <c r="G177" s="786">
        <v>16586.36</v>
      </c>
      <c r="H177" s="785">
        <f t="shared" si="41"/>
        <v>99.996141556640751</v>
      </c>
      <c r="I177" s="786">
        <f t="shared" si="43"/>
        <v>16586.36</v>
      </c>
      <c r="J177" s="788"/>
      <c r="K177" s="788">
        <v>16586.36</v>
      </c>
      <c r="L177" s="788"/>
      <c r="M177" s="788"/>
      <c r="N177" s="790"/>
      <c r="O177" s="790"/>
      <c r="P177" s="790"/>
      <c r="Q177" s="791"/>
      <c r="R177" s="790"/>
      <c r="S177" s="781"/>
      <c r="T177" s="782"/>
      <c r="U177" s="781"/>
      <c r="V177" s="781"/>
      <c r="W177" s="781"/>
    </row>
    <row r="178" spans="1:23" s="269" customFormat="1" ht="15" customHeight="1">
      <c r="A178" s="793"/>
      <c r="B178" s="795">
        <v>80106</v>
      </c>
      <c r="C178" s="795"/>
      <c r="D178" s="271" t="s">
        <v>46</v>
      </c>
      <c r="E178" s="272">
        <f>SUM(E179:E184)</f>
        <v>494634</v>
      </c>
      <c r="F178" s="272">
        <f>SUM(F179:F184)</f>
        <v>499707</v>
      </c>
      <c r="G178" s="272">
        <f>SUM(G179:G184)</f>
        <v>487737.23</v>
      </c>
      <c r="H178" s="785">
        <f t="shared" si="41"/>
        <v>97.604642320399748</v>
      </c>
      <c r="I178" s="272">
        <f>SUM(I179:I184)</f>
        <v>487737.23</v>
      </c>
      <c r="J178" s="272">
        <f>SUM(J179:J184)</f>
        <v>447166.07</v>
      </c>
      <c r="K178" s="272">
        <f>SUM(K179:K184)</f>
        <v>22266.16</v>
      </c>
      <c r="L178" s="272"/>
      <c r="M178" s="272">
        <f t="shared" ref="M178" si="44">SUM(M179:M184)</f>
        <v>18305</v>
      </c>
      <c r="N178" s="790"/>
      <c r="O178" s="790"/>
      <c r="P178" s="790"/>
      <c r="Q178" s="791"/>
      <c r="R178" s="790"/>
      <c r="S178" s="781"/>
      <c r="T178" s="782"/>
      <c r="U178" s="781"/>
      <c r="V178" s="781"/>
      <c r="W178" s="781"/>
    </row>
    <row r="179" spans="1:23" s="269" customFormat="1" ht="20.399999999999999" customHeight="1">
      <c r="A179" s="793"/>
      <c r="B179" s="795"/>
      <c r="C179" s="787">
        <v>3020</v>
      </c>
      <c r="D179" s="58" t="s">
        <v>168</v>
      </c>
      <c r="E179" s="788">
        <v>26900</v>
      </c>
      <c r="F179" s="788">
        <v>22900</v>
      </c>
      <c r="G179" s="786">
        <v>18305</v>
      </c>
      <c r="H179" s="785">
        <f t="shared" si="41"/>
        <v>79.93449781659389</v>
      </c>
      <c r="I179" s="786">
        <f>SUM(J179:P179)</f>
        <v>18305</v>
      </c>
      <c r="J179" s="788"/>
      <c r="K179" s="788"/>
      <c r="L179" s="788"/>
      <c r="M179" s="788">
        <v>18305</v>
      </c>
      <c r="N179" s="790"/>
      <c r="O179" s="790"/>
      <c r="P179" s="790"/>
      <c r="Q179" s="791"/>
      <c r="R179" s="790"/>
      <c r="S179" s="781"/>
      <c r="T179" s="782"/>
      <c r="U179" s="781"/>
      <c r="V179" s="781"/>
      <c r="W179" s="781"/>
    </row>
    <row r="180" spans="1:23" s="269" customFormat="1" ht="15" customHeight="1">
      <c r="A180" s="793"/>
      <c r="B180" s="795"/>
      <c r="C180" s="787">
        <v>4010</v>
      </c>
      <c r="D180" s="58" t="s">
        <v>86</v>
      </c>
      <c r="E180" s="788">
        <v>344000</v>
      </c>
      <c r="F180" s="788">
        <v>349184</v>
      </c>
      <c r="G180" s="786">
        <v>347859.87</v>
      </c>
      <c r="H180" s="785">
        <f t="shared" si="41"/>
        <v>99.620793048936946</v>
      </c>
      <c r="I180" s="786">
        <f t="shared" ref="I180:I184" si="45">SUM(J180:P180)</f>
        <v>347859.87</v>
      </c>
      <c r="J180" s="788">
        <v>347859.87</v>
      </c>
      <c r="K180" s="788"/>
      <c r="L180" s="788"/>
      <c r="M180" s="788"/>
      <c r="N180" s="790"/>
      <c r="O180" s="790"/>
      <c r="P180" s="790"/>
      <c r="Q180" s="791"/>
      <c r="R180" s="790"/>
      <c r="S180" s="781"/>
      <c r="T180" s="782"/>
      <c r="U180" s="781"/>
      <c r="V180" s="781"/>
      <c r="W180" s="781"/>
    </row>
    <row r="181" spans="1:23" s="269" customFormat="1" ht="15" customHeight="1">
      <c r="A181" s="793"/>
      <c r="B181" s="795"/>
      <c r="C181" s="787">
        <v>4040</v>
      </c>
      <c r="D181" s="58" t="s">
        <v>87</v>
      </c>
      <c r="E181" s="788">
        <v>23100</v>
      </c>
      <c r="F181" s="788">
        <v>26191</v>
      </c>
      <c r="G181" s="786">
        <v>26189.67</v>
      </c>
      <c r="H181" s="785">
        <f t="shared" si="41"/>
        <v>99.994921919743419</v>
      </c>
      <c r="I181" s="786">
        <f t="shared" si="45"/>
        <v>26189.67</v>
      </c>
      <c r="J181" s="788">
        <v>26189.67</v>
      </c>
      <c r="K181" s="788"/>
      <c r="L181" s="788"/>
      <c r="M181" s="788"/>
      <c r="N181" s="790"/>
      <c r="O181" s="790"/>
      <c r="P181" s="790"/>
      <c r="Q181" s="791"/>
      <c r="R181" s="790"/>
      <c r="S181" s="781"/>
      <c r="T181" s="782"/>
      <c r="U181" s="781"/>
      <c r="V181" s="781"/>
      <c r="W181" s="781"/>
    </row>
    <row r="182" spans="1:23" s="269" customFormat="1" ht="15" customHeight="1">
      <c r="A182" s="793"/>
      <c r="B182" s="795"/>
      <c r="C182" s="787">
        <v>4110</v>
      </c>
      <c r="D182" s="58" t="s">
        <v>88</v>
      </c>
      <c r="E182" s="788">
        <v>67350</v>
      </c>
      <c r="F182" s="788">
        <v>68734</v>
      </c>
      <c r="G182" s="786">
        <v>65040.84</v>
      </c>
      <c r="H182" s="785">
        <f t="shared" si="41"/>
        <v>94.626880437629111</v>
      </c>
      <c r="I182" s="786">
        <f t="shared" si="45"/>
        <v>65040.84</v>
      </c>
      <c r="J182" s="788">
        <v>65040.84</v>
      </c>
      <c r="K182" s="788"/>
      <c r="L182" s="788"/>
      <c r="M182" s="788"/>
      <c r="N182" s="790"/>
      <c r="O182" s="790"/>
      <c r="P182" s="790"/>
      <c r="Q182" s="791"/>
      <c r="R182" s="790"/>
      <c r="S182" s="781"/>
      <c r="T182" s="782"/>
      <c r="U182" s="781"/>
      <c r="V182" s="781"/>
      <c r="W182" s="781"/>
    </row>
    <row r="183" spans="1:23" s="269" customFormat="1" ht="15" customHeight="1">
      <c r="A183" s="793"/>
      <c r="B183" s="795"/>
      <c r="C183" s="787">
        <v>4120</v>
      </c>
      <c r="D183" s="58" t="s">
        <v>89</v>
      </c>
      <c r="E183" s="788">
        <v>9700</v>
      </c>
      <c r="F183" s="788">
        <v>10431</v>
      </c>
      <c r="G183" s="786">
        <v>8075.69</v>
      </c>
      <c r="H183" s="785">
        <f t="shared" si="41"/>
        <v>77.420093950723796</v>
      </c>
      <c r="I183" s="786">
        <f t="shared" si="45"/>
        <v>8075.69</v>
      </c>
      <c r="J183" s="788">
        <v>8075.69</v>
      </c>
      <c r="K183" s="788"/>
      <c r="L183" s="788"/>
      <c r="M183" s="788"/>
      <c r="N183" s="790"/>
      <c r="O183" s="790"/>
      <c r="P183" s="790"/>
      <c r="Q183" s="791"/>
      <c r="R183" s="790"/>
      <c r="S183" s="781"/>
      <c r="T183" s="782"/>
      <c r="U183" s="781"/>
      <c r="V183" s="781"/>
      <c r="W183" s="781"/>
    </row>
    <row r="184" spans="1:23" s="269" customFormat="1" ht="20.399999999999999" customHeight="1">
      <c r="A184" s="793"/>
      <c r="B184" s="795"/>
      <c r="C184" s="787">
        <v>4440</v>
      </c>
      <c r="D184" s="58" t="s">
        <v>96</v>
      </c>
      <c r="E184" s="788">
        <v>23584</v>
      </c>
      <c r="F184" s="788">
        <v>22267</v>
      </c>
      <c r="G184" s="786">
        <v>22266.16</v>
      </c>
      <c r="H184" s="785">
        <f t="shared" si="41"/>
        <v>99.996227601383211</v>
      </c>
      <c r="I184" s="786">
        <f t="shared" si="45"/>
        <v>22266.16</v>
      </c>
      <c r="J184" s="788"/>
      <c r="K184" s="788">
        <v>22266.16</v>
      </c>
      <c r="L184" s="788"/>
      <c r="M184" s="788"/>
      <c r="N184" s="790"/>
      <c r="O184" s="790"/>
      <c r="P184" s="790"/>
      <c r="Q184" s="791"/>
      <c r="R184" s="790"/>
      <c r="S184" s="781"/>
      <c r="T184" s="782"/>
      <c r="U184" s="781"/>
      <c r="V184" s="781"/>
      <c r="W184" s="781"/>
    </row>
    <row r="185" spans="1:23" s="269" customFormat="1" ht="15" customHeight="1">
      <c r="A185" s="793"/>
      <c r="B185" s="795">
        <v>80110</v>
      </c>
      <c r="C185" s="795"/>
      <c r="D185" s="271" t="s">
        <v>180</v>
      </c>
      <c r="E185" s="272">
        <f>SUM(E186:E194)</f>
        <v>1424901</v>
      </c>
      <c r="F185" s="272">
        <f>SUM(F186:F194)</f>
        <v>1354308</v>
      </c>
      <c r="G185" s="272">
        <f>SUM(G186:G194)</f>
        <v>1290283.7100000002</v>
      </c>
      <c r="H185" s="785">
        <f t="shared" si="41"/>
        <v>95.272545831524297</v>
      </c>
      <c r="I185" s="272">
        <f>SUM(I186:I194)</f>
        <v>1290283.7100000002</v>
      </c>
      <c r="J185" s="272">
        <f>SUM(J186:J194)</f>
        <v>1121902.5900000001</v>
      </c>
      <c r="K185" s="272">
        <f>SUM(K186:K194)</f>
        <v>107530.79</v>
      </c>
      <c r="L185" s="272"/>
      <c r="M185" s="272">
        <f>SUM(M186:M194)</f>
        <v>60850.33</v>
      </c>
      <c r="N185" s="790"/>
      <c r="O185" s="790"/>
      <c r="P185" s="790"/>
      <c r="Q185" s="791"/>
      <c r="R185" s="790"/>
      <c r="S185" s="781"/>
      <c r="T185" s="782"/>
      <c r="U185" s="781"/>
      <c r="V185" s="781"/>
      <c r="W185" s="781"/>
    </row>
    <row r="186" spans="1:23" s="269" customFormat="1" ht="20.399999999999999" customHeight="1">
      <c r="A186" s="793"/>
      <c r="B186" s="795"/>
      <c r="C186" s="787">
        <v>3020</v>
      </c>
      <c r="D186" s="58" t="s">
        <v>168</v>
      </c>
      <c r="E186" s="788">
        <v>87000</v>
      </c>
      <c r="F186" s="788">
        <v>67000</v>
      </c>
      <c r="G186" s="786">
        <v>60850.33</v>
      </c>
      <c r="H186" s="785">
        <f t="shared" si="41"/>
        <v>90.821388059701491</v>
      </c>
      <c r="I186" s="786">
        <f t="shared" ref="I186:I198" si="46">SUM(J186:P186)</f>
        <v>60850.33</v>
      </c>
      <c r="J186" s="788"/>
      <c r="K186" s="788"/>
      <c r="L186" s="788"/>
      <c r="M186" s="788">
        <v>60850.33</v>
      </c>
      <c r="N186" s="790"/>
      <c r="O186" s="790"/>
      <c r="P186" s="790"/>
      <c r="Q186" s="791"/>
      <c r="R186" s="790"/>
      <c r="S186" s="781"/>
      <c r="T186" s="782"/>
      <c r="U186" s="781"/>
      <c r="V186" s="781"/>
      <c r="W186" s="781"/>
    </row>
    <row r="187" spans="1:23" s="269" customFormat="1" ht="15" customHeight="1">
      <c r="A187" s="793"/>
      <c r="B187" s="795"/>
      <c r="C187" s="787">
        <v>4010</v>
      </c>
      <c r="D187" s="58" t="s">
        <v>86</v>
      </c>
      <c r="E187" s="788">
        <v>870000</v>
      </c>
      <c r="F187" s="788">
        <v>870000</v>
      </c>
      <c r="G187" s="786">
        <v>856293.75</v>
      </c>
      <c r="H187" s="785">
        <f t="shared" si="41"/>
        <v>98.424568965517238</v>
      </c>
      <c r="I187" s="786">
        <f t="shared" si="46"/>
        <v>856293.75</v>
      </c>
      <c r="J187" s="788">
        <v>856293.75</v>
      </c>
      <c r="K187" s="788"/>
      <c r="L187" s="788"/>
      <c r="M187" s="788"/>
      <c r="N187" s="790"/>
      <c r="O187" s="790"/>
      <c r="P187" s="790"/>
      <c r="Q187" s="791"/>
      <c r="R187" s="790"/>
      <c r="S187" s="781"/>
      <c r="T187" s="782"/>
      <c r="U187" s="781"/>
      <c r="V187" s="781"/>
      <c r="W187" s="781"/>
    </row>
    <row r="188" spans="1:23" s="269" customFormat="1" ht="15" customHeight="1">
      <c r="A188" s="793"/>
      <c r="B188" s="795"/>
      <c r="C188" s="787">
        <v>4040</v>
      </c>
      <c r="D188" s="58" t="s">
        <v>87</v>
      </c>
      <c r="E188" s="788">
        <v>73500</v>
      </c>
      <c r="F188" s="788">
        <v>78698</v>
      </c>
      <c r="G188" s="786">
        <v>78697.06</v>
      </c>
      <c r="H188" s="785">
        <f t="shared" si="41"/>
        <v>99.99880556049709</v>
      </c>
      <c r="I188" s="786">
        <f t="shared" si="46"/>
        <v>78697.06</v>
      </c>
      <c r="J188" s="788">
        <v>78697.06</v>
      </c>
      <c r="K188" s="788"/>
      <c r="L188" s="788"/>
      <c r="M188" s="788"/>
      <c r="N188" s="790"/>
      <c r="O188" s="790"/>
      <c r="P188" s="790"/>
      <c r="Q188" s="791"/>
      <c r="R188" s="790"/>
      <c r="S188" s="781"/>
      <c r="T188" s="782"/>
      <c r="U188" s="781"/>
      <c r="V188" s="781"/>
      <c r="W188" s="781"/>
    </row>
    <row r="189" spans="1:23" s="269" customFormat="1" ht="15" customHeight="1">
      <c r="A189" s="793"/>
      <c r="B189" s="795"/>
      <c r="C189" s="787">
        <v>4110</v>
      </c>
      <c r="D189" s="58" t="s">
        <v>88</v>
      </c>
      <c r="E189" s="788">
        <v>174000</v>
      </c>
      <c r="F189" s="788">
        <v>174000</v>
      </c>
      <c r="G189" s="786">
        <v>166833.49</v>
      </c>
      <c r="H189" s="785">
        <f t="shared" si="41"/>
        <v>95.881316091954019</v>
      </c>
      <c r="I189" s="786">
        <f t="shared" si="46"/>
        <v>166833.49</v>
      </c>
      <c r="J189" s="788">
        <v>166833.49</v>
      </c>
      <c r="K189" s="788"/>
      <c r="L189" s="788"/>
      <c r="M189" s="788"/>
      <c r="N189" s="790"/>
      <c r="O189" s="790"/>
      <c r="P189" s="790"/>
      <c r="Q189" s="791"/>
      <c r="R189" s="790"/>
      <c r="S189" s="781"/>
      <c r="T189" s="782"/>
      <c r="U189" s="781"/>
      <c r="V189" s="781"/>
      <c r="W189" s="781"/>
    </row>
    <row r="190" spans="1:23" s="269" customFormat="1" ht="15" customHeight="1">
      <c r="A190" s="793"/>
      <c r="B190" s="795"/>
      <c r="C190" s="787">
        <v>4120</v>
      </c>
      <c r="D190" s="58" t="s">
        <v>89</v>
      </c>
      <c r="E190" s="788">
        <v>25000</v>
      </c>
      <c r="F190" s="788">
        <v>25000</v>
      </c>
      <c r="G190" s="786">
        <v>20078.29</v>
      </c>
      <c r="H190" s="785">
        <f t="shared" si="41"/>
        <v>80.313160000000011</v>
      </c>
      <c r="I190" s="786">
        <f t="shared" si="46"/>
        <v>20078.29</v>
      </c>
      <c r="J190" s="788">
        <v>20078.29</v>
      </c>
      <c r="K190" s="788"/>
      <c r="L190" s="788"/>
      <c r="M190" s="788"/>
      <c r="N190" s="790"/>
      <c r="O190" s="790"/>
      <c r="P190" s="790"/>
      <c r="Q190" s="791"/>
      <c r="R190" s="790"/>
      <c r="S190" s="781"/>
      <c r="T190" s="782"/>
      <c r="U190" s="781"/>
      <c r="V190" s="781"/>
      <c r="W190" s="781"/>
    </row>
    <row r="191" spans="1:23" s="269" customFormat="1" ht="15" customHeight="1">
      <c r="A191" s="793"/>
      <c r="B191" s="795"/>
      <c r="C191" s="787">
        <v>4210</v>
      </c>
      <c r="D191" s="58" t="s">
        <v>83</v>
      </c>
      <c r="E191" s="788">
        <v>45000</v>
      </c>
      <c r="F191" s="788">
        <v>5000</v>
      </c>
      <c r="G191" s="786">
        <v>108.35</v>
      </c>
      <c r="H191" s="785">
        <f>G191/F191*100</f>
        <v>2.1669999999999998</v>
      </c>
      <c r="I191" s="786">
        <f t="shared" si="46"/>
        <v>108.35</v>
      </c>
      <c r="J191" s="788"/>
      <c r="K191" s="788">
        <v>108.35</v>
      </c>
      <c r="L191" s="788"/>
      <c r="M191" s="788"/>
      <c r="N191" s="790"/>
      <c r="O191" s="790"/>
      <c r="P191" s="790"/>
      <c r="Q191" s="791"/>
      <c r="R191" s="790"/>
      <c r="S191" s="781"/>
      <c r="T191" s="782"/>
      <c r="U191" s="781"/>
      <c r="V191" s="781"/>
      <c r="W191" s="781"/>
    </row>
    <row r="192" spans="1:23" s="269" customFormat="1" ht="15" customHeight="1">
      <c r="A192" s="793"/>
      <c r="B192" s="795"/>
      <c r="C192" s="787">
        <v>4260</v>
      </c>
      <c r="D192" s="58" t="s">
        <v>170</v>
      </c>
      <c r="E192" s="788">
        <v>80000</v>
      </c>
      <c r="F192" s="788">
        <v>80000</v>
      </c>
      <c r="G192" s="786">
        <v>59658.36</v>
      </c>
      <c r="H192" s="785">
        <f t="shared" ref="H192:H217" si="47">G192/F192*100</f>
        <v>74.572950000000006</v>
      </c>
      <c r="I192" s="786">
        <f t="shared" si="46"/>
        <v>59658.36</v>
      </c>
      <c r="J192" s="788"/>
      <c r="K192" s="788">
        <v>59658.36</v>
      </c>
      <c r="L192" s="788"/>
      <c r="M192" s="788"/>
      <c r="N192" s="790"/>
      <c r="O192" s="790"/>
      <c r="P192" s="790"/>
      <c r="Q192" s="791"/>
      <c r="R192" s="790"/>
      <c r="S192" s="781"/>
      <c r="T192" s="782"/>
      <c r="U192" s="781"/>
      <c r="V192" s="781"/>
      <c r="W192" s="781"/>
    </row>
    <row r="193" spans="1:23" s="269" customFormat="1" ht="15" customHeight="1">
      <c r="A193" s="793"/>
      <c r="B193" s="795"/>
      <c r="C193" s="787">
        <v>4300</v>
      </c>
      <c r="D193" s="58" t="s">
        <v>84</v>
      </c>
      <c r="E193" s="788">
        <v>20000</v>
      </c>
      <c r="F193" s="788">
        <v>10000</v>
      </c>
      <c r="G193" s="786">
        <v>3154.27</v>
      </c>
      <c r="H193" s="785">
        <f t="shared" si="47"/>
        <v>31.5427</v>
      </c>
      <c r="I193" s="786">
        <f t="shared" si="46"/>
        <v>3154.27</v>
      </c>
      <c r="J193" s="788"/>
      <c r="K193" s="788">
        <v>3154.27</v>
      </c>
      <c r="L193" s="788"/>
      <c r="M193" s="788"/>
      <c r="N193" s="790"/>
      <c r="O193" s="790"/>
      <c r="P193" s="790"/>
      <c r="Q193" s="791"/>
      <c r="R193" s="790"/>
      <c r="S193" s="781"/>
      <c r="T193" s="782"/>
      <c r="U193" s="781"/>
      <c r="V193" s="781"/>
      <c r="W193" s="781"/>
    </row>
    <row r="194" spans="1:23" s="269" customFormat="1" ht="20.399999999999999" customHeight="1">
      <c r="A194" s="793"/>
      <c r="B194" s="795"/>
      <c r="C194" s="787">
        <v>4440</v>
      </c>
      <c r="D194" s="58" t="s">
        <v>96</v>
      </c>
      <c r="E194" s="788">
        <v>50401</v>
      </c>
      <c r="F194" s="788">
        <v>44610</v>
      </c>
      <c r="G194" s="786">
        <v>44609.81</v>
      </c>
      <c r="H194" s="785">
        <f t="shared" si="47"/>
        <v>99.999574086527673</v>
      </c>
      <c r="I194" s="786">
        <f t="shared" si="46"/>
        <v>44609.81</v>
      </c>
      <c r="J194" s="788"/>
      <c r="K194" s="788">
        <v>44609.81</v>
      </c>
      <c r="L194" s="788"/>
      <c r="M194" s="788"/>
      <c r="N194" s="790"/>
      <c r="O194" s="790"/>
      <c r="P194" s="790"/>
      <c r="Q194" s="791"/>
      <c r="R194" s="790"/>
      <c r="S194" s="781"/>
      <c r="T194" s="782"/>
      <c r="U194" s="781"/>
      <c r="V194" s="781"/>
      <c r="W194" s="781"/>
    </row>
    <row r="195" spans="1:23" s="269" customFormat="1" ht="15" customHeight="1">
      <c r="A195" s="793"/>
      <c r="B195" s="795">
        <v>80113</v>
      </c>
      <c r="C195" s="795"/>
      <c r="D195" s="271" t="s">
        <v>181</v>
      </c>
      <c r="E195" s="272">
        <f>SUM(E196:E196)</f>
        <v>400000</v>
      </c>
      <c r="F195" s="272">
        <f>SUM(F196:F196)</f>
        <v>400000</v>
      </c>
      <c r="G195" s="272">
        <f>SUM(G196:G196)</f>
        <v>303286.38</v>
      </c>
      <c r="H195" s="785">
        <f t="shared" si="47"/>
        <v>75.821595000000002</v>
      </c>
      <c r="I195" s="786">
        <f t="shared" si="46"/>
        <v>303286.38</v>
      </c>
      <c r="J195" s="789"/>
      <c r="K195" s="788">
        <f>K196</f>
        <v>303286.38</v>
      </c>
      <c r="L195" s="789"/>
      <c r="M195" s="789"/>
      <c r="N195" s="790"/>
      <c r="O195" s="790"/>
      <c r="P195" s="790"/>
      <c r="Q195" s="790"/>
      <c r="R195" s="790"/>
      <c r="S195" s="781"/>
      <c r="T195" s="782"/>
      <c r="U195" s="781"/>
      <c r="V195" s="781"/>
      <c r="W195" s="781"/>
    </row>
    <row r="196" spans="1:23" s="269" customFormat="1" ht="15" customHeight="1">
      <c r="A196" s="793"/>
      <c r="B196" s="795"/>
      <c r="C196" s="787">
        <v>4300</v>
      </c>
      <c r="D196" s="58" t="s">
        <v>84</v>
      </c>
      <c r="E196" s="788">
        <v>400000</v>
      </c>
      <c r="F196" s="788">
        <v>400000</v>
      </c>
      <c r="G196" s="786">
        <v>303286.38</v>
      </c>
      <c r="H196" s="785">
        <f t="shared" si="47"/>
        <v>75.821595000000002</v>
      </c>
      <c r="I196" s="786">
        <f t="shared" si="46"/>
        <v>303286.38</v>
      </c>
      <c r="J196" s="789"/>
      <c r="K196" s="788">
        <v>303286.38</v>
      </c>
      <c r="L196" s="789"/>
      <c r="M196" s="789"/>
      <c r="N196" s="790"/>
      <c r="O196" s="790"/>
      <c r="P196" s="790"/>
      <c r="Q196" s="790"/>
      <c r="R196" s="790"/>
      <c r="S196" s="781"/>
      <c r="T196" s="782"/>
      <c r="U196" s="781"/>
      <c r="V196" s="781"/>
      <c r="W196" s="781"/>
    </row>
    <row r="197" spans="1:23" s="269" customFormat="1" ht="15" customHeight="1">
      <c r="A197" s="793"/>
      <c r="B197" s="795">
        <v>80146</v>
      </c>
      <c r="C197" s="795"/>
      <c r="D197" s="271" t="s">
        <v>182</v>
      </c>
      <c r="E197" s="272">
        <f>E198</f>
        <v>38010</v>
      </c>
      <c r="F197" s="272">
        <f>F198</f>
        <v>38010</v>
      </c>
      <c r="G197" s="272">
        <f>G198</f>
        <v>30984.63</v>
      </c>
      <c r="H197" s="785">
        <f t="shared" si="47"/>
        <v>81.517048145224948</v>
      </c>
      <c r="I197" s="786">
        <f t="shared" si="46"/>
        <v>30984.63</v>
      </c>
      <c r="J197" s="272"/>
      <c r="K197" s="272">
        <f>K198</f>
        <v>30984.63</v>
      </c>
      <c r="L197" s="789"/>
      <c r="M197" s="789"/>
      <c r="N197" s="790"/>
      <c r="O197" s="790"/>
      <c r="P197" s="790"/>
      <c r="Q197" s="790"/>
      <c r="R197" s="790"/>
      <c r="S197" s="781"/>
      <c r="T197" s="782"/>
      <c r="U197" s="781"/>
      <c r="V197" s="781"/>
      <c r="W197" s="781"/>
    </row>
    <row r="198" spans="1:23" s="269" customFormat="1" ht="21" customHeight="1">
      <c r="A198" s="793"/>
      <c r="B198" s="795"/>
      <c r="C198" s="787">
        <v>4700</v>
      </c>
      <c r="D198" s="58" t="s">
        <v>91</v>
      </c>
      <c r="E198" s="788">
        <v>38010</v>
      </c>
      <c r="F198" s="788">
        <v>38010</v>
      </c>
      <c r="G198" s="786">
        <v>30984.63</v>
      </c>
      <c r="H198" s="785">
        <f t="shared" si="47"/>
        <v>81.517048145224948</v>
      </c>
      <c r="I198" s="786">
        <f t="shared" si="46"/>
        <v>30984.63</v>
      </c>
      <c r="J198" s="789"/>
      <c r="K198" s="788">
        <v>30984.63</v>
      </c>
      <c r="L198" s="789"/>
      <c r="M198" s="789"/>
      <c r="N198" s="790"/>
      <c r="O198" s="790"/>
      <c r="P198" s="790"/>
      <c r="Q198" s="790"/>
      <c r="R198" s="790"/>
      <c r="S198" s="781"/>
      <c r="T198" s="782"/>
      <c r="U198" s="781"/>
      <c r="V198" s="781"/>
      <c r="W198" s="781"/>
    </row>
    <row r="199" spans="1:23" s="269" customFormat="1" ht="15" customHeight="1">
      <c r="A199" s="793"/>
      <c r="B199" s="795">
        <v>80148</v>
      </c>
      <c r="C199" s="795"/>
      <c r="D199" s="271" t="s">
        <v>47</v>
      </c>
      <c r="E199" s="272">
        <f>SUM(E200:E205)</f>
        <v>303197</v>
      </c>
      <c r="F199" s="272">
        <f>SUM(F200:F205)</f>
        <v>377839</v>
      </c>
      <c r="G199" s="272">
        <f>SUM(G200:G205)</f>
        <v>359405.44</v>
      </c>
      <c r="H199" s="785">
        <f t="shared" si="47"/>
        <v>95.121318868618644</v>
      </c>
      <c r="I199" s="272">
        <f t="shared" ref="I199:K199" si="48">SUM(I200:I205)</f>
        <v>359405.44</v>
      </c>
      <c r="J199" s="272">
        <f t="shared" si="48"/>
        <v>206174.12000000002</v>
      </c>
      <c r="K199" s="272">
        <f t="shared" si="48"/>
        <v>153231.32</v>
      </c>
      <c r="L199" s="272"/>
      <c r="M199" s="272"/>
      <c r="N199" s="790"/>
      <c r="O199" s="790"/>
      <c r="P199" s="790"/>
      <c r="Q199" s="790"/>
      <c r="R199" s="790"/>
      <c r="S199" s="781"/>
      <c r="T199" s="782"/>
      <c r="U199" s="781"/>
      <c r="V199" s="781"/>
      <c r="W199" s="781"/>
    </row>
    <row r="200" spans="1:23" s="269" customFormat="1" ht="15" customHeight="1">
      <c r="A200" s="793"/>
      <c r="B200" s="795"/>
      <c r="C200" s="787">
        <v>4010</v>
      </c>
      <c r="D200" s="58" t="s">
        <v>86</v>
      </c>
      <c r="E200" s="788">
        <v>151400</v>
      </c>
      <c r="F200" s="788">
        <v>172400</v>
      </c>
      <c r="G200" s="786">
        <v>171091.04</v>
      </c>
      <c r="H200" s="785">
        <f t="shared" si="47"/>
        <v>99.240742459396756</v>
      </c>
      <c r="I200" s="786">
        <f t="shared" ref="I200:I205" si="49">SUM(J200:P200)</f>
        <v>171091.04</v>
      </c>
      <c r="J200" s="788">
        <v>171091.04</v>
      </c>
      <c r="K200" s="788"/>
      <c r="L200" s="789"/>
      <c r="M200" s="789"/>
      <c r="N200" s="790"/>
      <c r="O200" s="790"/>
      <c r="P200" s="790"/>
      <c r="Q200" s="790"/>
      <c r="R200" s="790"/>
      <c r="S200" s="781"/>
      <c r="T200" s="782"/>
      <c r="U200" s="781"/>
      <c r="V200" s="781"/>
      <c r="W200" s="781"/>
    </row>
    <row r="201" spans="1:23" s="269" customFormat="1" ht="15" customHeight="1">
      <c r="A201" s="793"/>
      <c r="B201" s="795"/>
      <c r="C201" s="787">
        <v>4040</v>
      </c>
      <c r="D201" s="58" t="s">
        <v>87</v>
      </c>
      <c r="E201" s="788">
        <v>11520</v>
      </c>
      <c r="F201" s="788">
        <v>8460</v>
      </c>
      <c r="G201" s="786">
        <v>8459.76</v>
      </c>
      <c r="H201" s="785">
        <f t="shared" si="47"/>
        <v>99.997163120567379</v>
      </c>
      <c r="I201" s="786">
        <f t="shared" si="49"/>
        <v>8459.76</v>
      </c>
      <c r="J201" s="788">
        <v>8459.76</v>
      </c>
      <c r="K201" s="788"/>
      <c r="L201" s="789"/>
      <c r="M201" s="789"/>
      <c r="N201" s="790"/>
      <c r="O201" s="790"/>
      <c r="P201" s="790"/>
      <c r="Q201" s="790"/>
      <c r="R201" s="790"/>
      <c r="S201" s="781"/>
      <c r="T201" s="782"/>
      <c r="U201" s="781"/>
      <c r="V201" s="781"/>
      <c r="W201" s="781"/>
    </row>
    <row r="202" spans="1:23" s="269" customFormat="1" ht="15" customHeight="1">
      <c r="A202" s="793"/>
      <c r="B202" s="795"/>
      <c r="C202" s="787">
        <v>4110</v>
      </c>
      <c r="D202" s="58" t="s">
        <v>88</v>
      </c>
      <c r="E202" s="788">
        <v>27810</v>
      </c>
      <c r="F202" s="788">
        <v>27810</v>
      </c>
      <c r="G202" s="786">
        <v>25537.87</v>
      </c>
      <c r="H202" s="785">
        <f t="shared" si="47"/>
        <v>91.829809421071545</v>
      </c>
      <c r="I202" s="786">
        <f t="shared" si="49"/>
        <v>25537.87</v>
      </c>
      <c r="J202" s="788">
        <v>25537.87</v>
      </c>
      <c r="K202" s="788"/>
      <c r="L202" s="789"/>
      <c r="M202" s="789"/>
      <c r="N202" s="790"/>
      <c r="O202" s="790"/>
      <c r="P202" s="790"/>
      <c r="Q202" s="790"/>
      <c r="R202" s="790"/>
      <c r="S202" s="781"/>
      <c r="T202" s="782"/>
      <c r="U202" s="781"/>
      <c r="V202" s="781"/>
      <c r="W202" s="781"/>
    </row>
    <row r="203" spans="1:23" s="269" customFormat="1" ht="15" customHeight="1">
      <c r="A203" s="793"/>
      <c r="B203" s="795"/>
      <c r="C203" s="787">
        <v>4120</v>
      </c>
      <c r="D203" s="58" t="s">
        <v>177</v>
      </c>
      <c r="E203" s="788">
        <v>3750</v>
      </c>
      <c r="F203" s="788">
        <v>3750</v>
      </c>
      <c r="G203" s="786">
        <v>1085.45</v>
      </c>
      <c r="H203" s="785">
        <f t="shared" si="47"/>
        <v>28.945333333333334</v>
      </c>
      <c r="I203" s="786">
        <f t="shared" si="49"/>
        <v>1085.45</v>
      </c>
      <c r="J203" s="788">
        <v>1085.45</v>
      </c>
      <c r="K203" s="788"/>
      <c r="L203" s="789"/>
      <c r="M203" s="789"/>
      <c r="N203" s="790"/>
      <c r="O203" s="790"/>
      <c r="P203" s="790"/>
      <c r="Q203" s="790"/>
      <c r="R203" s="790"/>
      <c r="S203" s="781"/>
      <c r="T203" s="782"/>
      <c r="U203" s="781"/>
      <c r="V203" s="781"/>
      <c r="W203" s="781"/>
    </row>
    <row r="204" spans="1:23" s="269" customFormat="1" ht="15" customHeight="1">
      <c r="A204" s="793"/>
      <c r="B204" s="795"/>
      <c r="C204" s="787">
        <v>4220</v>
      </c>
      <c r="D204" s="58" t="s">
        <v>178</v>
      </c>
      <c r="E204" s="788">
        <v>105000</v>
      </c>
      <c r="F204" s="788">
        <v>160000</v>
      </c>
      <c r="G204" s="786">
        <v>147812.85</v>
      </c>
      <c r="H204" s="785">
        <f t="shared" si="47"/>
        <v>92.383031250000002</v>
      </c>
      <c r="I204" s="786">
        <f t="shared" si="49"/>
        <v>147812.85</v>
      </c>
      <c r="J204" s="788"/>
      <c r="K204" s="788">
        <v>147812.85</v>
      </c>
      <c r="L204" s="789"/>
      <c r="M204" s="789"/>
      <c r="N204" s="790"/>
      <c r="O204" s="790"/>
      <c r="P204" s="790"/>
      <c r="Q204" s="790"/>
      <c r="R204" s="790"/>
      <c r="S204" s="781"/>
      <c r="T204" s="782"/>
      <c r="U204" s="781"/>
      <c r="V204" s="781"/>
      <c r="W204" s="781"/>
    </row>
    <row r="205" spans="1:23" s="269" customFormat="1" ht="20.399999999999999" customHeight="1">
      <c r="A205" s="793"/>
      <c r="B205" s="795"/>
      <c r="C205" s="787">
        <v>4440</v>
      </c>
      <c r="D205" s="58" t="s">
        <v>96</v>
      </c>
      <c r="E205" s="788">
        <v>3717</v>
      </c>
      <c r="F205" s="788">
        <v>5419</v>
      </c>
      <c r="G205" s="786">
        <v>5418.47</v>
      </c>
      <c r="H205" s="785">
        <f t="shared" si="47"/>
        <v>99.990219597711757</v>
      </c>
      <c r="I205" s="786">
        <f t="shared" si="49"/>
        <v>5418.47</v>
      </c>
      <c r="J205" s="788"/>
      <c r="K205" s="788">
        <v>5418.47</v>
      </c>
      <c r="L205" s="789"/>
      <c r="M205" s="789"/>
      <c r="N205" s="790"/>
      <c r="O205" s="790"/>
      <c r="P205" s="790"/>
      <c r="Q205" s="790"/>
      <c r="R205" s="790"/>
      <c r="S205" s="781"/>
      <c r="T205" s="782"/>
      <c r="U205" s="781"/>
      <c r="V205" s="781"/>
      <c r="W205" s="781"/>
    </row>
    <row r="206" spans="1:23" s="269" customFormat="1" ht="67.8" customHeight="1">
      <c r="A206" s="793"/>
      <c r="B206" s="795">
        <v>80150</v>
      </c>
      <c r="C206" s="787"/>
      <c r="D206" s="58" t="s">
        <v>209</v>
      </c>
      <c r="E206" s="788">
        <f>SUM(E207:E209)</f>
        <v>112714</v>
      </c>
      <c r="F206" s="788">
        <f>SUM(F207:F209)</f>
        <v>117618</v>
      </c>
      <c r="G206" s="788">
        <f>SUM(G207:G209)</f>
        <v>117618</v>
      </c>
      <c r="H206" s="785">
        <f t="shared" si="47"/>
        <v>100</v>
      </c>
      <c r="I206" s="786">
        <f>SUM(J206:P206)</f>
        <v>117618</v>
      </c>
      <c r="J206" s="788">
        <f>SUM(J207:J209)</f>
        <v>117618</v>
      </c>
      <c r="K206" s="788"/>
      <c r="L206" s="789"/>
      <c r="M206" s="789"/>
      <c r="N206" s="790"/>
      <c r="O206" s="790"/>
      <c r="P206" s="790"/>
      <c r="Q206" s="790"/>
      <c r="R206" s="790"/>
      <c r="S206" s="781"/>
      <c r="T206" s="782"/>
      <c r="U206" s="781"/>
      <c r="V206" s="781"/>
      <c r="W206" s="781"/>
    </row>
    <row r="207" spans="1:23" s="269" customFormat="1" ht="15" customHeight="1">
      <c r="A207" s="793"/>
      <c r="B207" s="795"/>
      <c r="C207" s="787">
        <v>4010</v>
      </c>
      <c r="D207" s="58" t="s">
        <v>86</v>
      </c>
      <c r="E207" s="788">
        <v>94284</v>
      </c>
      <c r="F207" s="788">
        <v>98387</v>
      </c>
      <c r="G207" s="786">
        <v>98387</v>
      </c>
      <c r="H207" s="785">
        <f t="shared" si="47"/>
        <v>100</v>
      </c>
      <c r="I207" s="786">
        <f t="shared" ref="I207:I209" si="50">SUM(J207:P207)</f>
        <v>98387</v>
      </c>
      <c r="J207" s="788">
        <v>98387</v>
      </c>
      <c r="K207" s="788"/>
      <c r="L207" s="789"/>
      <c r="M207" s="789"/>
      <c r="N207" s="790"/>
      <c r="O207" s="790"/>
      <c r="P207" s="790"/>
      <c r="Q207" s="790"/>
      <c r="R207" s="790"/>
      <c r="S207" s="781"/>
      <c r="T207" s="782"/>
      <c r="U207" s="781"/>
      <c r="V207" s="781"/>
      <c r="W207" s="781"/>
    </row>
    <row r="208" spans="1:23" s="269" customFormat="1" ht="15" customHeight="1">
      <c r="A208" s="793"/>
      <c r="B208" s="795"/>
      <c r="C208" s="787">
        <v>4110</v>
      </c>
      <c r="D208" s="58" t="s">
        <v>88</v>
      </c>
      <c r="E208" s="788">
        <v>16120</v>
      </c>
      <c r="F208" s="788">
        <v>16821</v>
      </c>
      <c r="G208" s="786">
        <v>16821</v>
      </c>
      <c r="H208" s="785">
        <f t="shared" si="47"/>
        <v>100</v>
      </c>
      <c r="I208" s="786">
        <f t="shared" si="50"/>
        <v>16821</v>
      </c>
      <c r="J208" s="788">
        <v>16821</v>
      </c>
      <c r="K208" s="788"/>
      <c r="L208" s="789"/>
      <c r="M208" s="789"/>
      <c r="N208" s="790"/>
      <c r="O208" s="790"/>
      <c r="P208" s="790"/>
      <c r="Q208" s="790"/>
      <c r="R208" s="790"/>
      <c r="S208" s="781"/>
      <c r="T208" s="782"/>
      <c r="U208" s="781"/>
      <c r="V208" s="781"/>
      <c r="W208" s="781"/>
    </row>
    <row r="209" spans="1:23" s="269" customFormat="1" ht="15" customHeight="1">
      <c r="A209" s="793"/>
      <c r="B209" s="795"/>
      <c r="C209" s="787">
        <v>4120</v>
      </c>
      <c r="D209" s="58" t="s">
        <v>89</v>
      </c>
      <c r="E209" s="788">
        <v>2310</v>
      </c>
      <c r="F209" s="788">
        <v>2410</v>
      </c>
      <c r="G209" s="786">
        <v>2410</v>
      </c>
      <c r="H209" s="785">
        <f t="shared" si="47"/>
        <v>100</v>
      </c>
      <c r="I209" s="786">
        <f t="shared" si="50"/>
        <v>2410</v>
      </c>
      <c r="J209" s="788">
        <v>2410</v>
      </c>
      <c r="K209" s="788"/>
      <c r="L209" s="789"/>
      <c r="M209" s="789"/>
      <c r="N209" s="790"/>
      <c r="O209" s="790"/>
      <c r="P209" s="790"/>
      <c r="Q209" s="790"/>
      <c r="R209" s="790"/>
      <c r="S209" s="781"/>
      <c r="T209" s="782"/>
      <c r="U209" s="781"/>
      <c r="V209" s="781"/>
      <c r="W209" s="781"/>
    </row>
    <row r="210" spans="1:23" s="269" customFormat="1" ht="30.6">
      <c r="A210" s="793"/>
      <c r="B210" s="795">
        <v>80153</v>
      </c>
      <c r="C210" s="787"/>
      <c r="D210" s="58" t="s">
        <v>395</v>
      </c>
      <c r="E210" s="788"/>
      <c r="F210" s="788">
        <f>SUM(F211)</f>
        <v>58405</v>
      </c>
      <c r="G210" s="788">
        <f>SUM(G211)</f>
        <v>57478.29</v>
      </c>
      <c r="H210" s="785">
        <f t="shared" si="47"/>
        <v>98.41330365550894</v>
      </c>
      <c r="I210" s="788">
        <f>SUM(I211)</f>
        <v>57478.29</v>
      </c>
      <c r="J210" s="788"/>
      <c r="K210" s="788">
        <f>SUM(K211)</f>
        <v>57478.29</v>
      </c>
      <c r="L210" s="789"/>
      <c r="M210" s="789"/>
      <c r="N210" s="790"/>
      <c r="O210" s="790"/>
      <c r="P210" s="790"/>
      <c r="Q210" s="790"/>
      <c r="R210" s="790"/>
      <c r="S210" s="781"/>
      <c r="T210" s="782"/>
      <c r="U210" s="781"/>
      <c r="V210" s="781"/>
      <c r="W210" s="781"/>
    </row>
    <row r="211" spans="1:23" s="269" customFormat="1" ht="15" customHeight="1">
      <c r="A211" s="793"/>
      <c r="B211" s="795"/>
      <c r="C211" s="787">
        <v>4240</v>
      </c>
      <c r="D211" s="58" t="s">
        <v>232</v>
      </c>
      <c r="E211" s="788"/>
      <c r="F211" s="788">
        <v>58405</v>
      </c>
      <c r="G211" s="786">
        <v>57478.29</v>
      </c>
      <c r="H211" s="785">
        <f t="shared" si="47"/>
        <v>98.41330365550894</v>
      </c>
      <c r="I211" s="786">
        <f>J211+K211+L211+M211+N211+P211</f>
        <v>57478.29</v>
      </c>
      <c r="J211" s="788"/>
      <c r="K211" s="788">
        <v>57478.29</v>
      </c>
      <c r="L211" s="789"/>
      <c r="M211" s="789"/>
      <c r="N211" s="790"/>
      <c r="O211" s="790"/>
      <c r="P211" s="790"/>
      <c r="Q211" s="790"/>
      <c r="R211" s="790"/>
      <c r="S211" s="781"/>
      <c r="T211" s="782"/>
      <c r="U211" s="781"/>
      <c r="V211" s="781"/>
      <c r="W211" s="781"/>
    </row>
    <row r="212" spans="1:23" s="269" customFormat="1" ht="15" customHeight="1">
      <c r="A212" s="793"/>
      <c r="B212" s="795">
        <v>80195</v>
      </c>
      <c r="C212" s="795"/>
      <c r="D212" s="271" t="s">
        <v>16</v>
      </c>
      <c r="E212" s="272">
        <f>SUM(E213:E215)</f>
        <v>35160</v>
      </c>
      <c r="F212" s="272">
        <f>SUM(F213:F215)</f>
        <v>47160</v>
      </c>
      <c r="G212" s="272">
        <f>SUM(G213:G215)</f>
        <v>47159.87</v>
      </c>
      <c r="H212" s="785">
        <f t="shared" si="47"/>
        <v>99.999724342663271</v>
      </c>
      <c r="I212" s="272">
        <f>SUM(I213:I215)</f>
        <v>47159.87</v>
      </c>
      <c r="J212" s="272"/>
      <c r="K212" s="272">
        <f>SUM(K213:K215)</f>
        <v>47159.87</v>
      </c>
      <c r="L212" s="272"/>
      <c r="M212" s="272"/>
      <c r="N212" s="272"/>
      <c r="O212" s="790"/>
      <c r="P212" s="790"/>
      <c r="Q212" s="790"/>
      <c r="R212" s="790"/>
      <c r="S212" s="781"/>
      <c r="T212" s="782"/>
      <c r="U212" s="781"/>
      <c r="V212" s="781"/>
      <c r="W212" s="781"/>
    </row>
    <row r="213" spans="1:23" s="269" customFormat="1" ht="15" customHeight="1">
      <c r="A213" s="793"/>
      <c r="B213" s="795"/>
      <c r="C213" s="795">
        <v>4210</v>
      </c>
      <c r="D213" s="271" t="s">
        <v>83</v>
      </c>
      <c r="E213" s="272"/>
      <c r="F213" s="272">
        <v>4800</v>
      </c>
      <c r="G213" s="272">
        <v>4800</v>
      </c>
      <c r="H213" s="785">
        <f t="shared" si="47"/>
        <v>100</v>
      </c>
      <c r="I213" s="786">
        <f t="shared" ref="I213:I215" si="51">SUM(J213:P213)</f>
        <v>4800</v>
      </c>
      <c r="J213" s="272"/>
      <c r="K213" s="272">
        <v>4800</v>
      </c>
      <c r="L213" s="272"/>
      <c r="M213" s="272"/>
      <c r="N213" s="272"/>
      <c r="O213" s="790"/>
      <c r="P213" s="790"/>
      <c r="Q213" s="790"/>
      <c r="R213" s="790"/>
      <c r="S213" s="781"/>
      <c r="T213" s="782"/>
      <c r="U213" s="781"/>
      <c r="V213" s="781"/>
      <c r="W213" s="781"/>
    </row>
    <row r="214" spans="1:23" s="269" customFormat="1" ht="15" customHeight="1">
      <c r="A214" s="793"/>
      <c r="B214" s="795"/>
      <c r="C214" s="795">
        <v>4300</v>
      </c>
      <c r="D214" s="271" t="s">
        <v>84</v>
      </c>
      <c r="E214" s="272"/>
      <c r="F214" s="272">
        <v>7200</v>
      </c>
      <c r="G214" s="272">
        <v>7200</v>
      </c>
      <c r="H214" s="785">
        <f t="shared" si="47"/>
        <v>100</v>
      </c>
      <c r="I214" s="786">
        <f t="shared" si="51"/>
        <v>7200</v>
      </c>
      <c r="J214" s="272"/>
      <c r="K214" s="272">
        <v>7200</v>
      </c>
      <c r="L214" s="272"/>
      <c r="M214" s="272"/>
      <c r="N214" s="272"/>
      <c r="O214" s="790"/>
      <c r="P214" s="790"/>
      <c r="Q214" s="790"/>
      <c r="R214" s="790"/>
      <c r="S214" s="781"/>
      <c r="T214" s="782"/>
      <c r="U214" s="781"/>
      <c r="V214" s="781"/>
      <c r="W214" s="781"/>
    </row>
    <row r="215" spans="1:23" s="269" customFormat="1" ht="20.399999999999999" customHeight="1">
      <c r="A215" s="793"/>
      <c r="B215" s="795"/>
      <c r="C215" s="787">
        <v>4440</v>
      </c>
      <c r="D215" s="58" t="s">
        <v>96</v>
      </c>
      <c r="E215" s="788">
        <v>35160</v>
      </c>
      <c r="F215" s="788">
        <v>35160</v>
      </c>
      <c r="G215" s="786">
        <v>35159.870000000003</v>
      </c>
      <c r="H215" s="785">
        <f t="shared" si="47"/>
        <v>99.999630261660982</v>
      </c>
      <c r="I215" s="786">
        <f t="shared" si="51"/>
        <v>35159.870000000003</v>
      </c>
      <c r="J215" s="786"/>
      <c r="K215" s="786">
        <v>35159.870000000003</v>
      </c>
      <c r="L215" s="786"/>
      <c r="M215" s="786"/>
      <c r="N215" s="790"/>
      <c r="O215" s="790"/>
      <c r="P215" s="790"/>
      <c r="Q215" s="790"/>
      <c r="R215" s="790"/>
      <c r="S215" s="781"/>
      <c r="T215" s="782"/>
      <c r="U215" s="781"/>
      <c r="V215" s="781"/>
      <c r="W215" s="781"/>
    </row>
    <row r="216" spans="1:23" s="269" customFormat="1" ht="15" customHeight="1">
      <c r="A216" s="793">
        <v>851</v>
      </c>
      <c r="B216" s="776"/>
      <c r="C216" s="776"/>
      <c r="D216" s="820" t="s">
        <v>76</v>
      </c>
      <c r="E216" s="819">
        <f>E217+E219+E222</f>
        <v>150000</v>
      </c>
      <c r="F216" s="819">
        <f>F217+F219+F222</f>
        <v>170000</v>
      </c>
      <c r="G216" s="819">
        <f>G217+G219+G222</f>
        <v>120590.38</v>
      </c>
      <c r="H216" s="779">
        <f t="shared" si="47"/>
        <v>70.935517647058816</v>
      </c>
      <c r="I216" s="819">
        <f>I217+I219+I222</f>
        <v>120590.38</v>
      </c>
      <c r="J216" s="819">
        <f>J217+J219+J222</f>
        <v>21159</v>
      </c>
      <c r="K216" s="819">
        <f>K217+K219+K222</f>
        <v>49431.380000000005</v>
      </c>
      <c r="L216" s="819">
        <f>L217+L219+L222</f>
        <v>50000</v>
      </c>
      <c r="M216" s="819"/>
      <c r="N216" s="819"/>
      <c r="O216" s="819"/>
      <c r="P216" s="819"/>
      <c r="Q216" s="819"/>
      <c r="R216" s="819"/>
      <c r="S216" s="781"/>
      <c r="T216" s="782"/>
      <c r="U216" s="781"/>
      <c r="V216" s="781"/>
      <c r="W216" s="781"/>
    </row>
    <row r="217" spans="1:23" s="269" customFormat="1" ht="15" customHeight="1">
      <c r="A217" s="793"/>
      <c r="B217" s="795">
        <v>85121</v>
      </c>
      <c r="C217" s="795"/>
      <c r="D217" s="271" t="s">
        <v>183</v>
      </c>
      <c r="E217" s="272">
        <f>E218</f>
        <v>50000</v>
      </c>
      <c r="F217" s="272">
        <f>F218</f>
        <v>50000</v>
      </c>
      <c r="G217" s="272">
        <f>G218</f>
        <v>50000</v>
      </c>
      <c r="H217" s="785">
        <f t="shared" si="47"/>
        <v>100</v>
      </c>
      <c r="I217" s="272">
        <f>I218</f>
        <v>50000</v>
      </c>
      <c r="J217" s="789"/>
      <c r="K217" s="272"/>
      <c r="L217" s="272">
        <f>L218</f>
        <v>50000</v>
      </c>
      <c r="M217" s="789"/>
      <c r="N217" s="790"/>
      <c r="O217" s="790"/>
      <c r="P217" s="790"/>
      <c r="Q217" s="272"/>
      <c r="R217" s="790"/>
      <c r="S217" s="781"/>
      <c r="T217" s="782"/>
      <c r="U217" s="781"/>
      <c r="V217" s="781"/>
      <c r="W217" s="781"/>
    </row>
    <row r="218" spans="1:23" s="269" customFormat="1" ht="42" customHeight="1">
      <c r="A218" s="793"/>
      <c r="B218" s="795"/>
      <c r="C218" s="787">
        <v>2560</v>
      </c>
      <c r="D218" s="58" t="s">
        <v>229</v>
      </c>
      <c r="E218" s="788">
        <v>50000</v>
      </c>
      <c r="F218" s="788">
        <v>50000</v>
      </c>
      <c r="G218" s="786">
        <v>50000</v>
      </c>
      <c r="H218" s="785">
        <f>G218/F218*100</f>
        <v>100</v>
      </c>
      <c r="I218" s="786">
        <v>50000</v>
      </c>
      <c r="J218" s="789"/>
      <c r="K218" s="797"/>
      <c r="L218" s="789">
        <v>50000</v>
      </c>
      <c r="M218" s="789"/>
      <c r="N218" s="790"/>
      <c r="O218" s="790"/>
      <c r="P218" s="790"/>
      <c r="Q218" s="797"/>
      <c r="R218" s="790"/>
      <c r="S218" s="781"/>
      <c r="T218" s="782"/>
      <c r="U218" s="781"/>
      <c r="V218" s="781"/>
      <c r="W218" s="781"/>
    </row>
    <row r="219" spans="1:23" s="269" customFormat="1" ht="15" customHeight="1">
      <c r="A219" s="793"/>
      <c r="B219" s="795">
        <v>85153</v>
      </c>
      <c r="C219" s="795"/>
      <c r="D219" s="271" t="s">
        <v>111</v>
      </c>
      <c r="E219" s="272">
        <f>SUM(E220:E221)</f>
        <v>10000</v>
      </c>
      <c r="F219" s="272">
        <f>SUM(F220:F221)</f>
        <v>15000</v>
      </c>
      <c r="G219" s="272">
        <f>SUM(G220:G221)</f>
        <v>4930.0600000000004</v>
      </c>
      <c r="H219" s="785">
        <f t="shared" ref="H219:H282" si="52">G219/F219*100</f>
        <v>32.867066666666666</v>
      </c>
      <c r="I219" s="786">
        <f>SUM(J219:P219)</f>
        <v>4930.0600000000004</v>
      </c>
      <c r="J219" s="789"/>
      <c r="K219" s="272">
        <f>SUM(K220:K221)</f>
        <v>4930.0600000000004</v>
      </c>
      <c r="L219" s="789"/>
      <c r="M219" s="789"/>
      <c r="N219" s="790"/>
      <c r="O219" s="790"/>
      <c r="P219" s="790"/>
      <c r="Q219" s="790"/>
      <c r="R219" s="790"/>
      <c r="S219" s="781"/>
      <c r="T219" s="782"/>
      <c r="U219" s="781"/>
      <c r="V219" s="781"/>
      <c r="W219" s="781"/>
    </row>
    <row r="220" spans="1:23" s="269" customFormat="1" ht="15" customHeight="1">
      <c r="A220" s="793"/>
      <c r="B220" s="795"/>
      <c r="C220" s="787">
        <v>4210</v>
      </c>
      <c r="D220" s="58" t="s">
        <v>83</v>
      </c>
      <c r="E220" s="788">
        <v>3000</v>
      </c>
      <c r="F220" s="788">
        <v>3000</v>
      </c>
      <c r="G220" s="786"/>
      <c r="H220" s="785"/>
      <c r="I220" s="786"/>
      <c r="J220" s="789"/>
      <c r="K220" s="788"/>
      <c r="L220" s="789"/>
      <c r="M220" s="789"/>
      <c r="N220" s="790"/>
      <c r="O220" s="790"/>
      <c r="P220" s="790"/>
      <c r="Q220" s="790"/>
      <c r="R220" s="790"/>
      <c r="S220" s="781"/>
      <c r="T220" s="782"/>
      <c r="U220" s="781"/>
      <c r="V220" s="781"/>
      <c r="W220" s="781"/>
    </row>
    <row r="221" spans="1:23" s="269" customFormat="1" ht="15" customHeight="1">
      <c r="A221" s="793"/>
      <c r="B221" s="795"/>
      <c r="C221" s="787">
        <v>4300</v>
      </c>
      <c r="D221" s="58" t="s">
        <v>84</v>
      </c>
      <c r="E221" s="788">
        <v>7000</v>
      </c>
      <c r="F221" s="788">
        <v>12000</v>
      </c>
      <c r="G221" s="786">
        <v>4930.0600000000004</v>
      </c>
      <c r="H221" s="785">
        <f t="shared" si="52"/>
        <v>41.083833333333338</v>
      </c>
      <c r="I221" s="786">
        <f>SUM(J221:P221)</f>
        <v>4930.0600000000004</v>
      </c>
      <c r="J221" s="789"/>
      <c r="K221" s="788">
        <v>4930.0600000000004</v>
      </c>
      <c r="L221" s="789"/>
      <c r="M221" s="789"/>
      <c r="N221" s="790"/>
      <c r="O221" s="790"/>
      <c r="P221" s="790"/>
      <c r="Q221" s="790"/>
      <c r="R221" s="790"/>
      <c r="S221" s="781"/>
      <c r="T221" s="782"/>
      <c r="U221" s="781"/>
      <c r="V221" s="781"/>
      <c r="W221" s="781"/>
    </row>
    <row r="222" spans="1:23" s="269" customFormat="1" ht="15" customHeight="1">
      <c r="A222" s="793"/>
      <c r="B222" s="795">
        <v>85154</v>
      </c>
      <c r="C222" s="795"/>
      <c r="D222" s="271" t="s">
        <v>110</v>
      </c>
      <c r="E222" s="272">
        <f>SUM(E223:E229)</f>
        <v>90000</v>
      </c>
      <c r="F222" s="272">
        <f>SUM(F223:F229)</f>
        <v>105000</v>
      </c>
      <c r="G222" s="272">
        <f>SUM(G223:G229)</f>
        <v>65660.320000000007</v>
      </c>
      <c r="H222" s="785">
        <f t="shared" si="52"/>
        <v>62.533638095238096</v>
      </c>
      <c r="I222" s="786">
        <f t="shared" ref="I222" si="53">SUM(J222:P222)</f>
        <v>65660.320000000007</v>
      </c>
      <c r="J222" s="272">
        <f>SUM(J223:J229)</f>
        <v>21159</v>
      </c>
      <c r="K222" s="272">
        <f>SUM(K223:K229)</f>
        <v>44501.320000000007</v>
      </c>
      <c r="L222" s="789"/>
      <c r="M222" s="797"/>
      <c r="N222" s="790"/>
      <c r="O222" s="790"/>
      <c r="P222" s="790"/>
      <c r="Q222" s="272"/>
      <c r="R222" s="790"/>
      <c r="S222" s="781"/>
      <c r="T222" s="782"/>
      <c r="U222" s="781"/>
      <c r="V222" s="781"/>
      <c r="W222" s="781"/>
    </row>
    <row r="223" spans="1:23" s="273" customFormat="1" ht="15" customHeight="1">
      <c r="A223" s="793"/>
      <c r="B223" s="795"/>
      <c r="C223" s="787">
        <v>4170</v>
      </c>
      <c r="D223" s="58" t="s">
        <v>93</v>
      </c>
      <c r="E223" s="788">
        <v>21000</v>
      </c>
      <c r="F223" s="788">
        <v>24000</v>
      </c>
      <c r="G223" s="786">
        <v>21159</v>
      </c>
      <c r="H223" s="785">
        <f t="shared" si="52"/>
        <v>88.162499999999994</v>
      </c>
      <c r="I223" s="786">
        <f>SUM(J223:P223)</f>
        <v>21159</v>
      </c>
      <c r="J223" s="789">
        <v>21159</v>
      </c>
      <c r="K223" s="788"/>
      <c r="L223" s="789"/>
      <c r="M223" s="789"/>
      <c r="N223" s="790"/>
      <c r="O223" s="790"/>
      <c r="P223" s="790"/>
      <c r="Q223" s="790"/>
      <c r="R223" s="790"/>
      <c r="S223" s="781"/>
      <c r="T223" s="782"/>
      <c r="U223" s="781"/>
      <c r="V223" s="781"/>
      <c r="W223" s="781"/>
    </row>
    <row r="224" spans="1:23" s="273" customFormat="1" ht="15" customHeight="1">
      <c r="A224" s="793"/>
      <c r="B224" s="795"/>
      <c r="C224" s="787">
        <v>4210</v>
      </c>
      <c r="D224" s="58" t="s">
        <v>83</v>
      </c>
      <c r="E224" s="788">
        <v>20000</v>
      </c>
      <c r="F224" s="788">
        <v>15000</v>
      </c>
      <c r="G224" s="786">
        <v>2929.69</v>
      </c>
      <c r="H224" s="785">
        <f t="shared" si="52"/>
        <v>19.531266666666667</v>
      </c>
      <c r="I224" s="786">
        <f>SUM(J224:P224)</f>
        <v>2929.69</v>
      </c>
      <c r="J224" s="789"/>
      <c r="K224" s="788">
        <v>2929.69</v>
      </c>
      <c r="L224" s="789"/>
      <c r="M224" s="789"/>
      <c r="N224" s="790"/>
      <c r="O224" s="790"/>
      <c r="P224" s="790"/>
      <c r="Q224" s="790"/>
      <c r="R224" s="790"/>
      <c r="S224" s="781"/>
      <c r="T224" s="782"/>
      <c r="U224" s="781"/>
      <c r="V224" s="781"/>
      <c r="W224" s="781"/>
    </row>
    <row r="225" spans="1:23" s="273" customFormat="1" ht="15" customHeight="1">
      <c r="A225" s="793"/>
      <c r="B225" s="795"/>
      <c r="C225" s="787">
        <v>4220</v>
      </c>
      <c r="D225" s="58" t="s">
        <v>178</v>
      </c>
      <c r="E225" s="788">
        <v>25000</v>
      </c>
      <c r="F225" s="788">
        <v>15000</v>
      </c>
      <c r="G225" s="786">
        <v>8206.83</v>
      </c>
      <c r="H225" s="785">
        <f t="shared" si="52"/>
        <v>54.712200000000003</v>
      </c>
      <c r="I225" s="786">
        <f>SUM(J225:P225)</f>
        <v>8206.83</v>
      </c>
      <c r="J225" s="789"/>
      <c r="K225" s="788">
        <v>8206.83</v>
      </c>
      <c r="L225" s="789"/>
      <c r="M225" s="789"/>
      <c r="N225" s="790"/>
      <c r="O225" s="790"/>
      <c r="P225" s="790"/>
      <c r="Q225" s="790"/>
      <c r="R225" s="790"/>
      <c r="S225" s="781"/>
      <c r="T225" s="782"/>
      <c r="U225" s="781"/>
      <c r="V225" s="781"/>
      <c r="W225" s="781"/>
    </row>
    <row r="226" spans="1:23" s="273" customFormat="1" ht="15" customHeight="1">
      <c r="A226" s="793"/>
      <c r="B226" s="795"/>
      <c r="C226" s="787">
        <v>4300</v>
      </c>
      <c r="D226" s="58" t="s">
        <v>84</v>
      </c>
      <c r="E226" s="788">
        <v>21000</v>
      </c>
      <c r="F226" s="788">
        <v>48000</v>
      </c>
      <c r="G226" s="786">
        <v>33364.800000000003</v>
      </c>
      <c r="H226" s="785">
        <f t="shared" si="52"/>
        <v>69.510000000000005</v>
      </c>
      <c r="I226" s="786">
        <f>SUM(J226:P226)</f>
        <v>33364.800000000003</v>
      </c>
      <c r="J226" s="789"/>
      <c r="K226" s="788">
        <v>33364.800000000003</v>
      </c>
      <c r="L226" s="789"/>
      <c r="M226" s="789"/>
      <c r="N226" s="790"/>
      <c r="O226" s="790"/>
      <c r="P226" s="790"/>
      <c r="Q226" s="790"/>
      <c r="R226" s="790"/>
      <c r="S226" s="781"/>
      <c r="T226" s="782"/>
      <c r="U226" s="781"/>
      <c r="V226" s="781"/>
      <c r="W226" s="781"/>
    </row>
    <row r="227" spans="1:23" s="273" customFormat="1" ht="15" customHeight="1">
      <c r="A227" s="793"/>
      <c r="B227" s="795"/>
      <c r="C227" s="787">
        <v>4410</v>
      </c>
      <c r="D227" s="58" t="s">
        <v>90</v>
      </c>
      <c r="E227" s="788">
        <v>500</v>
      </c>
      <c r="F227" s="788">
        <v>500</v>
      </c>
      <c r="G227" s="786"/>
      <c r="H227" s="785"/>
      <c r="I227" s="786"/>
      <c r="J227" s="789"/>
      <c r="K227" s="788"/>
      <c r="L227" s="789"/>
      <c r="M227" s="789"/>
      <c r="N227" s="790"/>
      <c r="O227" s="790"/>
      <c r="P227" s="790"/>
      <c r="Q227" s="790"/>
      <c r="R227" s="790"/>
      <c r="S227" s="781"/>
      <c r="T227" s="782"/>
      <c r="U227" s="781"/>
      <c r="V227" s="781"/>
      <c r="W227" s="781"/>
    </row>
    <row r="228" spans="1:23" s="273" customFormat="1" ht="20.399999999999999" customHeight="1">
      <c r="A228" s="793"/>
      <c r="B228" s="795"/>
      <c r="C228" s="787">
        <v>4610</v>
      </c>
      <c r="D228" s="58" t="s">
        <v>212</v>
      </c>
      <c r="E228" s="788">
        <v>1000</v>
      </c>
      <c r="F228" s="788">
        <v>1000</v>
      </c>
      <c r="G228" s="786"/>
      <c r="H228" s="785"/>
      <c r="I228" s="786"/>
      <c r="J228" s="789"/>
      <c r="K228" s="788"/>
      <c r="L228" s="789"/>
      <c r="M228" s="789"/>
      <c r="N228" s="790"/>
      <c r="O228" s="790"/>
      <c r="P228" s="790"/>
      <c r="Q228" s="790"/>
      <c r="R228" s="790"/>
      <c r="S228" s="781"/>
      <c r="T228" s="782"/>
      <c r="U228" s="781"/>
      <c r="V228" s="781"/>
      <c r="W228" s="781"/>
    </row>
    <row r="229" spans="1:23" s="273" customFormat="1" ht="20.399999999999999" customHeight="1">
      <c r="A229" s="793"/>
      <c r="B229" s="795"/>
      <c r="C229" s="787">
        <v>4700</v>
      </c>
      <c r="D229" s="58" t="s">
        <v>109</v>
      </c>
      <c r="E229" s="788">
        <v>1500</v>
      </c>
      <c r="F229" s="788">
        <v>1500</v>
      </c>
      <c r="G229" s="786"/>
      <c r="H229" s="785"/>
      <c r="I229" s="786"/>
      <c r="J229" s="789"/>
      <c r="K229" s="788"/>
      <c r="L229" s="789"/>
      <c r="M229" s="789"/>
      <c r="N229" s="790"/>
      <c r="O229" s="790"/>
      <c r="P229" s="790"/>
      <c r="Q229" s="790"/>
      <c r="R229" s="790"/>
      <c r="S229" s="781"/>
      <c r="T229" s="782"/>
      <c r="U229" s="781"/>
      <c r="V229" s="781"/>
      <c r="W229" s="781"/>
    </row>
    <row r="230" spans="1:23" s="269" customFormat="1" ht="15" customHeight="1">
      <c r="A230" s="793">
        <v>852</v>
      </c>
      <c r="B230" s="776"/>
      <c r="C230" s="776"/>
      <c r="D230" s="777" t="s">
        <v>48</v>
      </c>
      <c r="E230" s="819">
        <f>E231+E233+E237+E239+E241+E256+E260</f>
        <v>1076000</v>
      </c>
      <c r="F230" s="819">
        <f>F231+F233+F237+F239+F241+F256+F260</f>
        <v>1155151</v>
      </c>
      <c r="G230" s="819">
        <f>G231+G233+G237+G239+G241+G256+G260</f>
        <v>905603.67</v>
      </c>
      <c r="H230" s="779">
        <f t="shared" si="52"/>
        <v>78.396994851755323</v>
      </c>
      <c r="I230" s="819">
        <f>I231+I233+I237+I239+I241+I256+I260</f>
        <v>905603.67000000016</v>
      </c>
      <c r="J230" s="819">
        <f>J231+J233+J237+J239+J241+J256+J260</f>
        <v>386498.62000000005</v>
      </c>
      <c r="K230" s="819">
        <f>K231+K233+K237+K239+K241+K256+K260</f>
        <v>201798.3</v>
      </c>
      <c r="L230" s="819"/>
      <c r="M230" s="819">
        <f>M231+M233+M237+M239+M241+M256+M260</f>
        <v>317306.75</v>
      </c>
      <c r="N230" s="819"/>
      <c r="O230" s="819"/>
      <c r="P230" s="819"/>
      <c r="Q230" s="819"/>
      <c r="R230" s="819"/>
      <c r="S230" s="781"/>
      <c r="T230" s="782"/>
      <c r="U230" s="781"/>
      <c r="V230" s="781"/>
      <c r="W230" s="781"/>
    </row>
    <row r="231" spans="1:23" s="269" customFormat="1" ht="47.4" customHeight="1">
      <c r="A231" s="793"/>
      <c r="B231" s="795">
        <v>85213</v>
      </c>
      <c r="C231" s="795"/>
      <c r="D231" s="271" t="s">
        <v>51</v>
      </c>
      <c r="E231" s="272">
        <f>SUM(E232)</f>
        <v>31400</v>
      </c>
      <c r="F231" s="272">
        <f>F232</f>
        <v>38468</v>
      </c>
      <c r="G231" s="272">
        <f>G232</f>
        <v>35174.160000000003</v>
      </c>
      <c r="H231" s="785">
        <f t="shared" si="52"/>
        <v>91.437454507642727</v>
      </c>
      <c r="I231" s="786">
        <f>SUM(J231:P231)</f>
        <v>35174.160000000003</v>
      </c>
      <c r="J231" s="821"/>
      <c r="K231" s="786">
        <f>K232</f>
        <v>35174.160000000003</v>
      </c>
      <c r="L231" s="789"/>
      <c r="M231" s="789"/>
      <c r="N231" s="790"/>
      <c r="O231" s="790"/>
      <c r="P231" s="790"/>
      <c r="Q231" s="790"/>
      <c r="R231" s="790"/>
      <c r="S231" s="781"/>
      <c r="T231" s="782"/>
      <c r="U231" s="781"/>
      <c r="V231" s="781"/>
      <c r="W231" s="781"/>
    </row>
    <row r="232" spans="1:23" s="269" customFormat="1" ht="15" customHeight="1">
      <c r="A232" s="793"/>
      <c r="B232" s="795"/>
      <c r="C232" s="787">
        <v>4130</v>
      </c>
      <c r="D232" s="58" t="s">
        <v>97</v>
      </c>
      <c r="E232" s="788">
        <v>31400</v>
      </c>
      <c r="F232" s="788">
        <v>38468</v>
      </c>
      <c r="G232" s="786">
        <v>35174.160000000003</v>
      </c>
      <c r="H232" s="785">
        <f t="shared" si="52"/>
        <v>91.437454507642727</v>
      </c>
      <c r="I232" s="786">
        <f>SUM(J232:P232)</f>
        <v>35174.160000000003</v>
      </c>
      <c r="J232" s="821"/>
      <c r="K232" s="789">
        <v>35174.160000000003</v>
      </c>
      <c r="L232" s="789"/>
      <c r="M232" s="789"/>
      <c r="N232" s="790"/>
      <c r="O232" s="790"/>
      <c r="P232" s="790"/>
      <c r="Q232" s="790"/>
      <c r="R232" s="790"/>
      <c r="S232" s="781"/>
      <c r="T232" s="782"/>
      <c r="U232" s="781"/>
      <c r="V232" s="781"/>
      <c r="W232" s="781"/>
    </row>
    <row r="233" spans="1:23" s="269" customFormat="1" ht="28.8" customHeight="1">
      <c r="A233" s="793"/>
      <c r="B233" s="795">
        <v>85214</v>
      </c>
      <c r="C233" s="795"/>
      <c r="D233" s="271" t="s">
        <v>268</v>
      </c>
      <c r="E233" s="272">
        <f>SUM(E234:E236)</f>
        <v>228000</v>
      </c>
      <c r="F233" s="272">
        <f>SUM(F234:F236)</f>
        <v>231300</v>
      </c>
      <c r="G233" s="786">
        <f>SUM(G234:G236)</f>
        <v>170129.24</v>
      </c>
      <c r="H233" s="785">
        <f t="shared" si="52"/>
        <v>73.553497622135751</v>
      </c>
      <c r="I233" s="786">
        <f>SUM(I234:I236)</f>
        <v>170129.24</v>
      </c>
      <c r="J233" s="786"/>
      <c r="K233" s="786">
        <f t="shared" ref="K233:M233" si="54">SUM(K234:K236)</f>
        <v>110481.77</v>
      </c>
      <c r="L233" s="786"/>
      <c r="M233" s="786">
        <f t="shared" si="54"/>
        <v>59647.47</v>
      </c>
      <c r="N233" s="272"/>
      <c r="O233" s="790"/>
      <c r="P233" s="790"/>
      <c r="Q233" s="790"/>
      <c r="R233" s="790"/>
      <c r="S233" s="781"/>
      <c r="T233" s="782"/>
      <c r="U233" s="781"/>
      <c r="V233" s="781"/>
      <c r="W233" s="781"/>
    </row>
    <row r="234" spans="1:23" s="269" customFormat="1" ht="15" customHeight="1">
      <c r="A234" s="793"/>
      <c r="B234" s="795"/>
      <c r="C234" s="795">
        <v>3110</v>
      </c>
      <c r="D234" s="271" t="s">
        <v>94</v>
      </c>
      <c r="E234" s="272">
        <v>93000</v>
      </c>
      <c r="F234" s="272">
        <v>96300</v>
      </c>
      <c r="G234" s="786">
        <v>59647.47</v>
      </c>
      <c r="H234" s="785">
        <f t="shared" si="52"/>
        <v>61.939221183800619</v>
      </c>
      <c r="I234" s="786">
        <f>SUM(J234:P234)</f>
        <v>59647.47</v>
      </c>
      <c r="J234" s="789"/>
      <c r="K234" s="272"/>
      <c r="L234" s="272"/>
      <c r="M234" s="272">
        <v>59647.47</v>
      </c>
      <c r="N234" s="272"/>
      <c r="O234" s="790"/>
      <c r="P234" s="790"/>
      <c r="Q234" s="790"/>
      <c r="R234" s="790"/>
      <c r="S234" s="781"/>
      <c r="T234" s="782"/>
      <c r="U234" s="781"/>
      <c r="V234" s="781"/>
      <c r="W234" s="781"/>
    </row>
    <row r="235" spans="1:23" s="269" customFormat="1" ht="15" customHeight="1">
      <c r="A235" s="793"/>
      <c r="B235" s="795"/>
      <c r="C235" s="787">
        <v>4300</v>
      </c>
      <c r="D235" s="58" t="s">
        <v>94</v>
      </c>
      <c r="E235" s="788">
        <v>5000</v>
      </c>
      <c r="F235" s="788">
        <v>5000</v>
      </c>
      <c r="G235" s="786">
        <v>2100</v>
      </c>
      <c r="H235" s="785">
        <f t="shared" si="52"/>
        <v>42</v>
      </c>
      <c r="I235" s="786">
        <f>SUM(J235:P235)</f>
        <v>2100</v>
      </c>
      <c r="J235" s="789"/>
      <c r="K235" s="788">
        <v>2100</v>
      </c>
      <c r="L235" s="789"/>
      <c r="M235" s="788"/>
      <c r="N235" s="788"/>
      <c r="O235" s="790"/>
      <c r="P235" s="790"/>
      <c r="Q235" s="790"/>
      <c r="R235" s="790"/>
      <c r="S235" s="781"/>
      <c r="T235" s="782"/>
      <c r="U235" s="781"/>
      <c r="V235" s="781"/>
      <c r="W235" s="781"/>
    </row>
    <row r="236" spans="1:23" s="269" customFormat="1" ht="30" customHeight="1">
      <c r="A236" s="793"/>
      <c r="B236" s="795"/>
      <c r="C236" s="787">
        <v>4330</v>
      </c>
      <c r="D236" s="58" t="s">
        <v>179</v>
      </c>
      <c r="E236" s="788">
        <v>130000</v>
      </c>
      <c r="F236" s="788">
        <v>130000</v>
      </c>
      <c r="G236" s="786">
        <v>108381.77</v>
      </c>
      <c r="H236" s="785">
        <f t="shared" si="52"/>
        <v>83.37059230769232</v>
      </c>
      <c r="I236" s="786">
        <f>SUM(J236:P236)</f>
        <v>108381.77</v>
      </c>
      <c r="J236" s="789"/>
      <c r="K236" s="788">
        <v>108381.77</v>
      </c>
      <c r="L236" s="789"/>
      <c r="M236" s="788"/>
      <c r="N236" s="788"/>
      <c r="O236" s="790"/>
      <c r="P236" s="790"/>
      <c r="Q236" s="790"/>
      <c r="R236" s="790"/>
      <c r="S236" s="781"/>
      <c r="T236" s="782"/>
      <c r="U236" s="781"/>
      <c r="V236" s="781"/>
      <c r="W236" s="781"/>
    </row>
    <row r="237" spans="1:23" s="269" customFormat="1" ht="15" customHeight="1">
      <c r="A237" s="793"/>
      <c r="B237" s="795">
        <v>85215</v>
      </c>
      <c r="C237" s="795"/>
      <c r="D237" s="271" t="s">
        <v>185</v>
      </c>
      <c r="E237" s="272">
        <f>E238</f>
        <v>4000</v>
      </c>
      <c r="F237" s="272">
        <f>F238</f>
        <v>4000</v>
      </c>
      <c r="G237" s="272"/>
      <c r="H237" s="785"/>
      <c r="I237" s="272"/>
      <c r="J237" s="789"/>
      <c r="K237" s="789"/>
      <c r="L237" s="789"/>
      <c r="M237" s="788"/>
      <c r="N237" s="790"/>
      <c r="O237" s="790"/>
      <c r="P237" s="790"/>
      <c r="Q237" s="790"/>
      <c r="R237" s="790"/>
      <c r="S237" s="781"/>
      <c r="T237" s="782"/>
      <c r="U237" s="781"/>
      <c r="V237" s="781"/>
      <c r="W237" s="781"/>
    </row>
    <row r="238" spans="1:23" s="269" customFormat="1" ht="15" customHeight="1">
      <c r="A238" s="793"/>
      <c r="B238" s="795"/>
      <c r="C238" s="787">
        <v>3110</v>
      </c>
      <c r="D238" s="58" t="s">
        <v>94</v>
      </c>
      <c r="E238" s="788">
        <v>4000</v>
      </c>
      <c r="F238" s="788">
        <v>4000</v>
      </c>
      <c r="G238" s="786"/>
      <c r="H238" s="785"/>
      <c r="I238" s="786"/>
      <c r="J238" s="789"/>
      <c r="K238" s="789"/>
      <c r="L238" s="789"/>
      <c r="M238" s="788"/>
      <c r="N238" s="790"/>
      <c r="O238" s="790"/>
      <c r="P238" s="790"/>
      <c r="Q238" s="790"/>
      <c r="R238" s="790"/>
      <c r="S238" s="781"/>
      <c r="T238" s="782"/>
      <c r="U238" s="781"/>
      <c r="V238" s="781"/>
      <c r="W238" s="781"/>
    </row>
    <row r="239" spans="1:23" s="269" customFormat="1" ht="15" customHeight="1">
      <c r="A239" s="793"/>
      <c r="B239" s="795">
        <v>85216</v>
      </c>
      <c r="C239" s="795"/>
      <c r="D239" s="271" t="s">
        <v>54</v>
      </c>
      <c r="E239" s="272">
        <f>E240</f>
        <v>165000</v>
      </c>
      <c r="F239" s="272">
        <f>F240</f>
        <v>231978</v>
      </c>
      <c r="G239" s="272">
        <f>G240</f>
        <v>197104.26</v>
      </c>
      <c r="H239" s="785">
        <f t="shared" si="52"/>
        <v>84.966789954219806</v>
      </c>
      <c r="I239" s="786">
        <f t="shared" ref="I239:I248" si="55">SUM(J239:P239)</f>
        <v>197104.26</v>
      </c>
      <c r="J239" s="786"/>
      <c r="K239" s="786"/>
      <c r="L239" s="786"/>
      <c r="M239" s="786">
        <f>SUM(M240:M240)</f>
        <v>197104.26</v>
      </c>
      <c r="N239" s="790"/>
      <c r="O239" s="790"/>
      <c r="P239" s="790"/>
      <c r="Q239" s="790"/>
      <c r="R239" s="790"/>
      <c r="S239" s="781"/>
      <c r="T239" s="782"/>
      <c r="U239" s="781"/>
      <c r="V239" s="781"/>
      <c r="W239" s="781"/>
    </row>
    <row r="240" spans="1:23" s="269" customFormat="1" ht="15" customHeight="1">
      <c r="A240" s="793"/>
      <c r="B240" s="795"/>
      <c r="C240" s="787">
        <v>3110</v>
      </c>
      <c r="D240" s="58" t="s">
        <v>94</v>
      </c>
      <c r="E240" s="788">
        <v>165000</v>
      </c>
      <c r="F240" s="788">
        <v>231978</v>
      </c>
      <c r="G240" s="786">
        <v>197104.26</v>
      </c>
      <c r="H240" s="785">
        <f t="shared" si="52"/>
        <v>84.966789954219806</v>
      </c>
      <c r="I240" s="786">
        <f t="shared" si="55"/>
        <v>197104.26</v>
      </c>
      <c r="J240" s="789"/>
      <c r="K240" s="789"/>
      <c r="L240" s="789"/>
      <c r="M240" s="788">
        <v>197104.26</v>
      </c>
      <c r="N240" s="790"/>
      <c r="O240" s="790"/>
      <c r="P240" s="790"/>
      <c r="Q240" s="790"/>
      <c r="R240" s="790"/>
      <c r="S240" s="781"/>
      <c r="T240" s="782"/>
      <c r="U240" s="781"/>
      <c r="V240" s="781"/>
      <c r="W240" s="781"/>
    </row>
    <row r="241" spans="1:23" s="269" customFormat="1" ht="15" customHeight="1">
      <c r="A241" s="793"/>
      <c r="B241" s="795">
        <v>85219</v>
      </c>
      <c r="C241" s="795"/>
      <c r="D241" s="271" t="s">
        <v>55</v>
      </c>
      <c r="E241" s="272">
        <f>SUM(E242:E255)</f>
        <v>565134</v>
      </c>
      <c r="F241" s="272">
        <f>SUM(F242:F255)</f>
        <v>572469</v>
      </c>
      <c r="G241" s="272">
        <f>SUM(G242:G255)</f>
        <v>443089.51</v>
      </c>
      <c r="H241" s="785">
        <f t="shared" si="52"/>
        <v>77.399738675806034</v>
      </c>
      <c r="I241" s="786">
        <f t="shared" si="55"/>
        <v>443089.51000000007</v>
      </c>
      <c r="J241" s="272">
        <f>SUM(J242:J255)</f>
        <v>386498.62000000005</v>
      </c>
      <c r="K241" s="272">
        <f>SUM(K242:K255)</f>
        <v>56142.369999999995</v>
      </c>
      <c r="L241" s="272"/>
      <c r="M241" s="272">
        <f>SUM(M242:M255)</f>
        <v>448.52</v>
      </c>
      <c r="N241" s="790"/>
      <c r="O241" s="790"/>
      <c r="P241" s="790"/>
      <c r="Q241" s="788"/>
      <c r="R241" s="790"/>
      <c r="S241" s="781"/>
      <c r="T241" s="782"/>
      <c r="U241" s="781"/>
      <c r="V241" s="781"/>
      <c r="W241" s="781"/>
    </row>
    <row r="242" spans="1:23" s="269" customFormat="1" ht="20.399999999999999" customHeight="1">
      <c r="A242" s="793"/>
      <c r="B242" s="795"/>
      <c r="C242" s="787">
        <v>3020</v>
      </c>
      <c r="D242" s="58" t="s">
        <v>168</v>
      </c>
      <c r="E242" s="788">
        <v>1000</v>
      </c>
      <c r="F242" s="788">
        <v>1000</v>
      </c>
      <c r="G242" s="786">
        <v>448.52</v>
      </c>
      <c r="H242" s="785">
        <f t="shared" si="52"/>
        <v>44.851999999999997</v>
      </c>
      <c r="I242" s="786">
        <f t="shared" si="55"/>
        <v>448.52</v>
      </c>
      <c r="J242" s="821"/>
      <c r="K242" s="788"/>
      <c r="L242" s="789"/>
      <c r="M242" s="788">
        <v>448.52</v>
      </c>
      <c r="N242" s="790"/>
      <c r="O242" s="790"/>
      <c r="P242" s="790"/>
      <c r="Q242" s="790"/>
      <c r="R242" s="790"/>
      <c r="S242" s="781"/>
      <c r="T242" s="782"/>
      <c r="U242" s="781"/>
      <c r="V242" s="781"/>
      <c r="W242" s="781"/>
    </row>
    <row r="243" spans="1:23" s="269" customFormat="1" ht="15" customHeight="1">
      <c r="A243" s="793"/>
      <c r="B243" s="795"/>
      <c r="C243" s="787">
        <v>4010</v>
      </c>
      <c r="D243" s="58" t="s">
        <v>86</v>
      </c>
      <c r="E243" s="788">
        <v>381000</v>
      </c>
      <c r="F243" s="788">
        <v>388335</v>
      </c>
      <c r="G243" s="786">
        <v>297789.93</v>
      </c>
      <c r="H243" s="785">
        <f t="shared" si="52"/>
        <v>76.68377303101704</v>
      </c>
      <c r="I243" s="786">
        <f t="shared" si="55"/>
        <v>297789.93</v>
      </c>
      <c r="J243" s="821">
        <v>297789.93</v>
      </c>
      <c r="K243" s="788"/>
      <c r="L243" s="789"/>
      <c r="M243" s="788"/>
      <c r="N243" s="790"/>
      <c r="O243" s="790"/>
      <c r="P243" s="790"/>
      <c r="Q243" s="790"/>
      <c r="R243" s="790"/>
      <c r="S243" s="781"/>
      <c r="T243" s="782"/>
      <c r="U243" s="781"/>
      <c r="V243" s="781"/>
      <c r="W243" s="781"/>
    </row>
    <row r="244" spans="1:23" s="269" customFormat="1" ht="15" customHeight="1">
      <c r="A244" s="793"/>
      <c r="B244" s="795"/>
      <c r="C244" s="787">
        <v>4040</v>
      </c>
      <c r="D244" s="58" t="s">
        <v>87</v>
      </c>
      <c r="E244" s="788">
        <v>27800</v>
      </c>
      <c r="F244" s="788">
        <v>27800</v>
      </c>
      <c r="G244" s="786">
        <v>25347.96</v>
      </c>
      <c r="H244" s="785">
        <f t="shared" si="52"/>
        <v>91.179712230215827</v>
      </c>
      <c r="I244" s="786">
        <f t="shared" si="55"/>
        <v>25347.96</v>
      </c>
      <c r="J244" s="821">
        <v>25347.96</v>
      </c>
      <c r="K244" s="788"/>
      <c r="L244" s="789"/>
      <c r="M244" s="788"/>
      <c r="N244" s="790"/>
      <c r="O244" s="790"/>
      <c r="P244" s="790"/>
      <c r="Q244" s="790"/>
      <c r="R244" s="790"/>
      <c r="S244" s="781"/>
      <c r="T244" s="782"/>
      <c r="U244" s="781"/>
      <c r="V244" s="781"/>
      <c r="W244" s="781"/>
    </row>
    <row r="245" spans="1:23" s="269" customFormat="1" ht="15" customHeight="1">
      <c r="A245" s="793"/>
      <c r="B245" s="795"/>
      <c r="C245" s="787">
        <v>4110</v>
      </c>
      <c r="D245" s="58" t="s">
        <v>88</v>
      </c>
      <c r="E245" s="788">
        <v>74500</v>
      </c>
      <c r="F245" s="788">
        <v>74500</v>
      </c>
      <c r="G245" s="786">
        <v>57354.02</v>
      </c>
      <c r="H245" s="785">
        <f t="shared" si="52"/>
        <v>76.985261744966436</v>
      </c>
      <c r="I245" s="786">
        <f t="shared" si="55"/>
        <v>57354.02</v>
      </c>
      <c r="J245" s="1089">
        <v>57354.02</v>
      </c>
      <c r="K245" s="788"/>
      <c r="L245" s="789"/>
      <c r="M245" s="788"/>
      <c r="N245" s="790"/>
      <c r="O245" s="790"/>
      <c r="P245" s="790"/>
      <c r="Q245" s="790"/>
      <c r="R245" s="790"/>
      <c r="S245" s="781"/>
      <c r="T245" s="782"/>
      <c r="U245" s="781"/>
      <c r="V245" s="781"/>
      <c r="W245" s="781"/>
    </row>
    <row r="246" spans="1:23" s="269" customFormat="1" ht="15" customHeight="1">
      <c r="A246" s="793"/>
      <c r="B246" s="795"/>
      <c r="C246" s="787">
        <v>4120</v>
      </c>
      <c r="D246" s="58" t="s">
        <v>89</v>
      </c>
      <c r="E246" s="788">
        <v>10000</v>
      </c>
      <c r="F246" s="788">
        <v>10000</v>
      </c>
      <c r="G246" s="786">
        <v>6006.71</v>
      </c>
      <c r="H246" s="785">
        <f t="shared" si="52"/>
        <v>60.067099999999996</v>
      </c>
      <c r="I246" s="786">
        <f t="shared" si="55"/>
        <v>6006.71</v>
      </c>
      <c r="J246" s="821">
        <v>6006.71</v>
      </c>
      <c r="K246" s="788"/>
      <c r="L246" s="789"/>
      <c r="M246" s="788"/>
      <c r="N246" s="790"/>
      <c r="O246" s="790"/>
      <c r="P246" s="790"/>
      <c r="Q246" s="790"/>
      <c r="R246" s="790"/>
      <c r="S246" s="781"/>
      <c r="T246" s="782"/>
      <c r="U246" s="781"/>
      <c r="V246" s="781"/>
      <c r="W246" s="781"/>
    </row>
    <row r="247" spans="1:23" s="269" customFormat="1" ht="15" customHeight="1">
      <c r="A247" s="793"/>
      <c r="B247" s="795"/>
      <c r="C247" s="787">
        <v>4210</v>
      </c>
      <c r="D247" s="58" t="s">
        <v>83</v>
      </c>
      <c r="E247" s="788">
        <v>10597</v>
      </c>
      <c r="F247" s="788">
        <v>12697</v>
      </c>
      <c r="G247" s="786">
        <v>10783.49</v>
      </c>
      <c r="H247" s="785">
        <f t="shared" si="52"/>
        <v>84.929432149326615</v>
      </c>
      <c r="I247" s="786">
        <v>10783.49</v>
      </c>
      <c r="J247" s="821"/>
      <c r="K247" s="788">
        <v>10783.49</v>
      </c>
      <c r="L247" s="789"/>
      <c r="M247" s="788"/>
      <c r="N247" s="790"/>
      <c r="O247" s="790"/>
      <c r="P247" s="790"/>
      <c r="Q247" s="790"/>
      <c r="R247" s="790"/>
      <c r="S247" s="781"/>
      <c r="T247" s="782"/>
      <c r="U247" s="781"/>
      <c r="V247" s="781"/>
      <c r="W247" s="781"/>
    </row>
    <row r="248" spans="1:23" s="269" customFormat="1" ht="15" customHeight="1">
      <c r="A248" s="793"/>
      <c r="B248" s="795"/>
      <c r="C248" s="787">
        <v>4260</v>
      </c>
      <c r="D248" s="58" t="s">
        <v>170</v>
      </c>
      <c r="E248" s="788">
        <v>10000</v>
      </c>
      <c r="F248" s="788">
        <v>15900</v>
      </c>
      <c r="G248" s="786">
        <v>12151.94</v>
      </c>
      <c r="H248" s="785">
        <f t="shared" si="52"/>
        <v>76.427295597484274</v>
      </c>
      <c r="I248" s="786">
        <f t="shared" si="55"/>
        <v>12151.94</v>
      </c>
      <c r="J248" s="821"/>
      <c r="K248" s="788">
        <v>12151.94</v>
      </c>
      <c r="L248" s="789"/>
      <c r="M248" s="788"/>
      <c r="N248" s="790"/>
      <c r="O248" s="790"/>
      <c r="P248" s="790"/>
      <c r="Q248" s="790"/>
      <c r="R248" s="790"/>
      <c r="S248" s="781"/>
      <c r="T248" s="782"/>
      <c r="U248" s="781"/>
      <c r="V248" s="781"/>
      <c r="W248" s="781"/>
    </row>
    <row r="249" spans="1:23" s="269" customFormat="1" ht="15" customHeight="1">
      <c r="A249" s="793"/>
      <c r="B249" s="795"/>
      <c r="C249" s="787">
        <v>4270</v>
      </c>
      <c r="D249" s="58" t="s">
        <v>157</v>
      </c>
      <c r="E249" s="788">
        <v>10000</v>
      </c>
      <c r="F249" s="788"/>
      <c r="G249" s="786"/>
      <c r="H249" s="785"/>
      <c r="I249" s="786"/>
      <c r="J249" s="821"/>
      <c r="K249" s="788"/>
      <c r="L249" s="789"/>
      <c r="M249" s="788"/>
      <c r="N249" s="790"/>
      <c r="O249" s="790"/>
      <c r="P249" s="790"/>
      <c r="Q249" s="790"/>
      <c r="R249" s="790"/>
      <c r="S249" s="781"/>
      <c r="T249" s="782"/>
      <c r="U249" s="781"/>
      <c r="V249" s="781"/>
      <c r="W249" s="781"/>
    </row>
    <row r="250" spans="1:23" s="269" customFormat="1" ht="15" customHeight="1">
      <c r="A250" s="793"/>
      <c r="B250" s="795"/>
      <c r="C250" s="787">
        <v>4300</v>
      </c>
      <c r="D250" s="58" t="s">
        <v>84</v>
      </c>
      <c r="E250" s="788">
        <v>19000</v>
      </c>
      <c r="F250" s="788">
        <v>21000</v>
      </c>
      <c r="G250" s="786">
        <v>17785.3</v>
      </c>
      <c r="H250" s="785">
        <f t="shared" si="52"/>
        <v>84.691904761904752</v>
      </c>
      <c r="I250" s="786">
        <f t="shared" ref="I250:I255" si="56">SUM(J250:P250)</f>
        <v>17785.3</v>
      </c>
      <c r="J250" s="821"/>
      <c r="K250" s="788">
        <v>17785.3</v>
      </c>
      <c r="L250" s="789"/>
      <c r="M250" s="788"/>
      <c r="N250" s="790"/>
      <c r="O250" s="790"/>
      <c r="P250" s="790"/>
      <c r="Q250" s="790"/>
      <c r="R250" s="790"/>
      <c r="S250" s="781"/>
      <c r="T250" s="782"/>
      <c r="U250" s="781"/>
      <c r="V250" s="781"/>
      <c r="W250" s="781"/>
    </row>
    <row r="251" spans="1:23" s="269" customFormat="1" ht="15" customHeight="1">
      <c r="A251" s="793"/>
      <c r="B251" s="795"/>
      <c r="C251" s="787">
        <v>4360</v>
      </c>
      <c r="D251" s="58" t="s">
        <v>213</v>
      </c>
      <c r="E251" s="788">
        <v>2400</v>
      </c>
      <c r="F251" s="788">
        <v>2400</v>
      </c>
      <c r="G251" s="786">
        <v>1146.1199999999999</v>
      </c>
      <c r="H251" s="785">
        <f t="shared" si="52"/>
        <v>47.754999999999995</v>
      </c>
      <c r="I251" s="786">
        <f t="shared" si="56"/>
        <v>1146.1199999999999</v>
      </c>
      <c r="J251" s="821"/>
      <c r="K251" s="788">
        <v>1146.1199999999999</v>
      </c>
      <c r="L251" s="789"/>
      <c r="M251" s="788"/>
      <c r="N251" s="790"/>
      <c r="O251" s="790"/>
      <c r="P251" s="790"/>
      <c r="Q251" s="790"/>
      <c r="R251" s="790"/>
      <c r="S251" s="781"/>
      <c r="T251" s="782"/>
      <c r="U251" s="781"/>
      <c r="V251" s="781"/>
      <c r="W251" s="781"/>
    </row>
    <row r="252" spans="1:23" s="269" customFormat="1" ht="15" customHeight="1">
      <c r="A252" s="793"/>
      <c r="B252" s="795"/>
      <c r="C252" s="787">
        <v>4410</v>
      </c>
      <c r="D252" s="58" t="s">
        <v>90</v>
      </c>
      <c r="E252" s="788">
        <v>5000</v>
      </c>
      <c r="F252" s="788">
        <v>5000</v>
      </c>
      <c r="G252" s="786">
        <v>3331.42</v>
      </c>
      <c r="H252" s="785">
        <f t="shared" si="52"/>
        <v>66.628399999999999</v>
      </c>
      <c r="I252" s="786">
        <f t="shared" si="56"/>
        <v>3331.42</v>
      </c>
      <c r="J252" s="821"/>
      <c r="K252" s="788">
        <v>3331.42</v>
      </c>
      <c r="L252" s="789"/>
      <c r="M252" s="788"/>
      <c r="N252" s="790"/>
      <c r="O252" s="790"/>
      <c r="P252" s="790"/>
      <c r="Q252" s="790"/>
      <c r="R252" s="790"/>
      <c r="S252" s="781"/>
      <c r="T252" s="782"/>
      <c r="U252" s="781"/>
      <c r="V252" s="781"/>
      <c r="W252" s="781"/>
    </row>
    <row r="253" spans="1:23" s="269" customFormat="1" ht="15" customHeight="1">
      <c r="A253" s="793"/>
      <c r="B253" s="795"/>
      <c r="C253" s="787">
        <v>4430</v>
      </c>
      <c r="D253" s="58" t="s">
        <v>85</v>
      </c>
      <c r="E253" s="788">
        <v>2500</v>
      </c>
      <c r="F253" s="788">
        <v>2500</v>
      </c>
      <c r="G253" s="786">
        <v>685.63</v>
      </c>
      <c r="H253" s="785">
        <f t="shared" si="52"/>
        <v>27.4252</v>
      </c>
      <c r="I253" s="786">
        <f t="shared" si="56"/>
        <v>685.63</v>
      </c>
      <c r="J253" s="821"/>
      <c r="K253" s="788">
        <v>685.63</v>
      </c>
      <c r="L253" s="789"/>
      <c r="M253" s="788"/>
      <c r="N253" s="790"/>
      <c r="O253" s="790"/>
      <c r="P253" s="790"/>
      <c r="Q253" s="790"/>
      <c r="R253" s="790"/>
      <c r="S253" s="781"/>
      <c r="T253" s="782"/>
      <c r="U253" s="781"/>
      <c r="V253" s="781"/>
      <c r="W253" s="781"/>
    </row>
    <row r="254" spans="1:23" s="269" customFormat="1" ht="20.399999999999999" customHeight="1">
      <c r="A254" s="793"/>
      <c r="B254" s="795"/>
      <c r="C254" s="787">
        <v>4440</v>
      </c>
      <c r="D254" s="58" t="s">
        <v>96</v>
      </c>
      <c r="E254" s="788">
        <v>5337</v>
      </c>
      <c r="F254" s="788">
        <v>5337</v>
      </c>
      <c r="G254" s="786">
        <v>5335.47</v>
      </c>
      <c r="H254" s="785">
        <f t="shared" si="52"/>
        <v>99.971332209106251</v>
      </c>
      <c r="I254" s="786">
        <f t="shared" si="56"/>
        <v>5335.47</v>
      </c>
      <c r="J254" s="821"/>
      <c r="K254" s="788">
        <v>5335.47</v>
      </c>
      <c r="L254" s="789"/>
      <c r="M254" s="788"/>
      <c r="N254" s="790"/>
      <c r="O254" s="790"/>
      <c r="P254" s="790"/>
      <c r="Q254" s="790"/>
      <c r="R254" s="790"/>
      <c r="S254" s="781"/>
      <c r="T254" s="782"/>
      <c r="U254" s="781"/>
      <c r="V254" s="781"/>
      <c r="W254" s="781"/>
    </row>
    <row r="255" spans="1:23" s="269" customFormat="1" ht="20.399999999999999" customHeight="1">
      <c r="A255" s="793"/>
      <c r="B255" s="795"/>
      <c r="C255" s="787">
        <v>4700</v>
      </c>
      <c r="D255" s="58" t="s">
        <v>109</v>
      </c>
      <c r="E255" s="788">
        <v>6000</v>
      </c>
      <c r="F255" s="788">
        <v>6000</v>
      </c>
      <c r="G255" s="786">
        <v>4923</v>
      </c>
      <c r="H255" s="785">
        <f t="shared" si="52"/>
        <v>82.05</v>
      </c>
      <c r="I255" s="786">
        <f t="shared" si="56"/>
        <v>4923</v>
      </c>
      <c r="J255" s="821"/>
      <c r="K255" s="788">
        <v>4923</v>
      </c>
      <c r="L255" s="789"/>
      <c r="M255" s="788"/>
      <c r="N255" s="790"/>
      <c r="O255" s="790"/>
      <c r="P255" s="790"/>
      <c r="Q255" s="790"/>
      <c r="R255" s="790"/>
      <c r="S255" s="781"/>
      <c r="T255" s="782"/>
      <c r="U255" s="781"/>
      <c r="V255" s="781"/>
      <c r="W255" s="781"/>
    </row>
    <row r="256" spans="1:23" s="269" customFormat="1" ht="20.399999999999999" customHeight="1">
      <c r="A256" s="793"/>
      <c r="B256" s="795">
        <v>85228</v>
      </c>
      <c r="C256" s="795"/>
      <c r="D256" s="271" t="s">
        <v>186</v>
      </c>
      <c r="E256" s="272">
        <f>SUM(E257:E259)</f>
        <v>7466</v>
      </c>
      <c r="F256" s="272">
        <f>SUM(F257:F259)</f>
        <v>7466</v>
      </c>
      <c r="G256" s="272"/>
      <c r="H256" s="785"/>
      <c r="I256" s="786"/>
      <c r="J256" s="821"/>
      <c r="K256" s="789"/>
      <c r="L256" s="789"/>
      <c r="M256" s="788"/>
      <c r="N256" s="790"/>
      <c r="O256" s="790"/>
      <c r="P256" s="790"/>
      <c r="Q256" s="790"/>
      <c r="R256" s="790"/>
      <c r="S256" s="781"/>
      <c r="T256" s="782"/>
      <c r="U256" s="781"/>
      <c r="V256" s="781"/>
      <c r="W256" s="781"/>
    </row>
    <row r="257" spans="1:23" s="269" customFormat="1" ht="15" customHeight="1">
      <c r="A257" s="793"/>
      <c r="B257" s="795"/>
      <c r="C257" s="787">
        <v>4110</v>
      </c>
      <c r="D257" s="58" t="s">
        <v>88</v>
      </c>
      <c r="E257" s="821">
        <v>1012</v>
      </c>
      <c r="F257" s="821">
        <v>1012</v>
      </c>
      <c r="G257" s="786"/>
      <c r="H257" s="785"/>
      <c r="I257" s="786"/>
      <c r="J257" s="821"/>
      <c r="K257" s="789"/>
      <c r="L257" s="789"/>
      <c r="M257" s="788"/>
      <c r="N257" s="790"/>
      <c r="O257" s="790"/>
      <c r="P257" s="790"/>
      <c r="Q257" s="790"/>
      <c r="R257" s="790"/>
      <c r="S257" s="781"/>
      <c r="T257" s="782"/>
      <c r="U257" s="781"/>
      <c r="V257" s="781"/>
      <c r="W257" s="781"/>
    </row>
    <row r="258" spans="1:23" s="269" customFormat="1" ht="15" customHeight="1">
      <c r="A258" s="793"/>
      <c r="B258" s="795"/>
      <c r="C258" s="787">
        <v>4120</v>
      </c>
      <c r="D258" s="58" t="s">
        <v>89</v>
      </c>
      <c r="E258" s="788">
        <v>154</v>
      </c>
      <c r="F258" s="788">
        <v>154</v>
      </c>
      <c r="G258" s="786"/>
      <c r="H258" s="785"/>
      <c r="I258" s="786"/>
      <c r="J258" s="821"/>
      <c r="K258" s="789"/>
      <c r="L258" s="789"/>
      <c r="M258" s="788"/>
      <c r="N258" s="790"/>
      <c r="O258" s="790"/>
      <c r="P258" s="790"/>
      <c r="Q258" s="790"/>
      <c r="R258" s="790"/>
      <c r="S258" s="781"/>
      <c r="T258" s="782"/>
      <c r="U258" s="781"/>
      <c r="V258" s="781"/>
      <c r="W258" s="781"/>
    </row>
    <row r="259" spans="1:23" s="269" customFormat="1" ht="15" customHeight="1">
      <c r="A259" s="793"/>
      <c r="B259" s="795"/>
      <c r="C259" s="787">
        <v>4170</v>
      </c>
      <c r="D259" s="58" t="s">
        <v>93</v>
      </c>
      <c r="E259" s="788">
        <v>6300</v>
      </c>
      <c r="F259" s="788">
        <v>6300</v>
      </c>
      <c r="G259" s="786"/>
      <c r="H259" s="785"/>
      <c r="I259" s="786"/>
      <c r="J259" s="821"/>
      <c r="K259" s="789"/>
      <c r="L259" s="789"/>
      <c r="M259" s="788"/>
      <c r="N259" s="790"/>
      <c r="O259" s="790"/>
      <c r="P259" s="790"/>
      <c r="Q259" s="790"/>
      <c r="R259" s="790"/>
      <c r="S259" s="781"/>
      <c r="T259" s="782"/>
      <c r="U259" s="781"/>
      <c r="V259" s="781"/>
      <c r="W259" s="781"/>
    </row>
    <row r="260" spans="1:23" s="269" customFormat="1" ht="15" customHeight="1">
      <c r="A260" s="793"/>
      <c r="B260" s="795">
        <v>85230</v>
      </c>
      <c r="C260" s="795"/>
      <c r="D260" s="271" t="s">
        <v>255</v>
      </c>
      <c r="E260" s="272">
        <f>E261</f>
        <v>75000</v>
      </c>
      <c r="F260" s="272">
        <f>F261</f>
        <v>69470</v>
      </c>
      <c r="G260" s="272">
        <f>G261</f>
        <v>60106.5</v>
      </c>
      <c r="H260" s="785">
        <f t="shared" si="52"/>
        <v>86.521520080610344</v>
      </c>
      <c r="I260" s="788">
        <f>I261</f>
        <v>60106.5</v>
      </c>
      <c r="J260" s="821"/>
      <c r="K260" s="788"/>
      <c r="L260" s="789"/>
      <c r="M260" s="788">
        <f>M261</f>
        <v>60106.5</v>
      </c>
      <c r="N260" s="790"/>
      <c r="O260" s="790"/>
      <c r="P260" s="790"/>
      <c r="Q260" s="790"/>
      <c r="R260" s="790"/>
      <c r="S260" s="781"/>
      <c r="T260" s="782"/>
      <c r="U260" s="781"/>
      <c r="V260" s="781"/>
      <c r="W260" s="781"/>
    </row>
    <row r="261" spans="1:23" s="269" customFormat="1" ht="15" customHeight="1">
      <c r="A261" s="793"/>
      <c r="B261" s="795"/>
      <c r="C261" s="787">
        <v>3110</v>
      </c>
      <c r="D261" s="58" t="s">
        <v>94</v>
      </c>
      <c r="E261" s="788">
        <v>75000</v>
      </c>
      <c r="F261" s="788">
        <v>69470</v>
      </c>
      <c r="G261" s="786">
        <v>60106.5</v>
      </c>
      <c r="H261" s="785">
        <f t="shared" si="52"/>
        <v>86.521520080610344</v>
      </c>
      <c r="I261" s="786">
        <f t="shared" ref="I261:I269" si="57">SUM(J261:P261)</f>
        <v>60106.5</v>
      </c>
      <c r="J261" s="821"/>
      <c r="K261" s="789"/>
      <c r="L261" s="789"/>
      <c r="M261" s="788">
        <v>60106.5</v>
      </c>
      <c r="N261" s="790"/>
      <c r="O261" s="790"/>
      <c r="P261" s="790"/>
      <c r="Q261" s="790"/>
      <c r="R261" s="790"/>
      <c r="S261" s="781"/>
      <c r="T261" s="782"/>
      <c r="U261" s="781"/>
      <c r="V261" s="781"/>
      <c r="W261" s="781"/>
    </row>
    <row r="262" spans="1:23" s="269" customFormat="1" ht="15" customHeight="1">
      <c r="A262" s="793">
        <v>854</v>
      </c>
      <c r="B262" s="776"/>
      <c r="C262" s="776"/>
      <c r="D262" s="777" t="s">
        <v>58</v>
      </c>
      <c r="E262" s="819">
        <f>E263+E270</f>
        <v>226456</v>
      </c>
      <c r="F262" s="819">
        <f t="shared" ref="F262:M262" si="58">F263+F270</f>
        <v>209779</v>
      </c>
      <c r="G262" s="819">
        <f t="shared" si="58"/>
        <v>189668.54000000004</v>
      </c>
      <c r="H262" s="779">
        <f t="shared" si="52"/>
        <v>90.413501828114363</v>
      </c>
      <c r="I262" s="819">
        <f t="shared" si="58"/>
        <v>189668.54000000004</v>
      </c>
      <c r="J262" s="819">
        <f t="shared" si="58"/>
        <v>177428.45000000004</v>
      </c>
      <c r="K262" s="819">
        <f t="shared" si="58"/>
        <v>2102.34</v>
      </c>
      <c r="L262" s="819"/>
      <c r="M262" s="819">
        <f t="shared" si="58"/>
        <v>10137.75</v>
      </c>
      <c r="N262" s="801"/>
      <c r="O262" s="801"/>
      <c r="P262" s="801"/>
      <c r="Q262" s="801"/>
      <c r="R262" s="801"/>
      <c r="S262" s="781"/>
      <c r="T262" s="782"/>
      <c r="U262" s="781"/>
      <c r="V262" s="781"/>
      <c r="W262" s="781"/>
    </row>
    <row r="263" spans="1:23" s="269" customFormat="1" ht="15" customHeight="1">
      <c r="A263" s="793"/>
      <c r="B263" s="795">
        <v>85401</v>
      </c>
      <c r="C263" s="795"/>
      <c r="D263" s="271" t="s">
        <v>187</v>
      </c>
      <c r="E263" s="272">
        <f>SUM(E264:E269)</f>
        <v>226456</v>
      </c>
      <c r="F263" s="272">
        <f>SUM(F264:F269)</f>
        <v>201456</v>
      </c>
      <c r="G263" s="272">
        <f>SUM(G264:G269)</f>
        <v>181732.54000000004</v>
      </c>
      <c r="H263" s="785">
        <f t="shared" si="52"/>
        <v>90.209544515924094</v>
      </c>
      <c r="I263" s="786">
        <f t="shared" si="57"/>
        <v>181732.54000000004</v>
      </c>
      <c r="J263" s="272">
        <f>SUM(J264:J269)</f>
        <v>177428.45000000004</v>
      </c>
      <c r="K263" s="272">
        <f>SUM(K264:K269)</f>
        <v>2102.34</v>
      </c>
      <c r="L263" s="789"/>
      <c r="M263" s="272">
        <f>SUM(M264:M269)</f>
        <v>2201.75</v>
      </c>
      <c r="N263" s="790"/>
      <c r="O263" s="790"/>
      <c r="P263" s="790"/>
      <c r="Q263" s="790"/>
      <c r="R263" s="790"/>
      <c r="S263" s="781"/>
      <c r="T263" s="782"/>
      <c r="U263" s="781"/>
      <c r="V263" s="781"/>
      <c r="W263" s="781"/>
    </row>
    <row r="264" spans="1:23" s="269" customFormat="1" ht="20.399999999999999" customHeight="1">
      <c r="A264" s="793"/>
      <c r="B264" s="795"/>
      <c r="C264" s="787">
        <v>3020</v>
      </c>
      <c r="D264" s="58" t="s">
        <v>168</v>
      </c>
      <c r="E264" s="788">
        <v>10450</v>
      </c>
      <c r="F264" s="788">
        <v>10017</v>
      </c>
      <c r="G264" s="786">
        <v>2201.75</v>
      </c>
      <c r="H264" s="785">
        <f t="shared" si="52"/>
        <v>21.980133772586601</v>
      </c>
      <c r="I264" s="786">
        <f t="shared" si="57"/>
        <v>2201.75</v>
      </c>
      <c r="J264" s="821"/>
      <c r="K264" s="788"/>
      <c r="L264" s="789"/>
      <c r="M264" s="788">
        <v>2201.75</v>
      </c>
      <c r="N264" s="790"/>
      <c r="O264" s="790"/>
      <c r="P264" s="790"/>
      <c r="Q264" s="790"/>
      <c r="R264" s="790"/>
      <c r="S264" s="781"/>
      <c r="T264" s="782"/>
      <c r="U264" s="781"/>
      <c r="V264" s="781"/>
      <c r="W264" s="781"/>
    </row>
    <row r="265" spans="1:23" s="269" customFormat="1" ht="15" customHeight="1">
      <c r="A265" s="793"/>
      <c r="B265" s="795"/>
      <c r="C265" s="787">
        <v>4010</v>
      </c>
      <c r="D265" s="58" t="s">
        <v>86</v>
      </c>
      <c r="E265" s="788">
        <v>166500</v>
      </c>
      <c r="F265" s="788">
        <v>141069</v>
      </c>
      <c r="G265" s="786">
        <v>136122.67000000001</v>
      </c>
      <c r="H265" s="785">
        <f t="shared" si="52"/>
        <v>96.493680397535968</v>
      </c>
      <c r="I265" s="786">
        <f t="shared" si="57"/>
        <v>136122.67000000001</v>
      </c>
      <c r="J265" s="797">
        <v>136122.67000000001</v>
      </c>
      <c r="K265" s="788"/>
      <c r="L265" s="789"/>
      <c r="M265" s="792"/>
      <c r="N265" s="790"/>
      <c r="O265" s="790"/>
      <c r="P265" s="790"/>
      <c r="Q265" s="790"/>
      <c r="R265" s="790"/>
      <c r="S265" s="781"/>
      <c r="T265" s="782"/>
      <c r="U265" s="781"/>
      <c r="V265" s="781"/>
      <c r="W265" s="781"/>
    </row>
    <row r="266" spans="1:23" s="269" customFormat="1" ht="15" customHeight="1">
      <c r="A266" s="793"/>
      <c r="B266" s="795"/>
      <c r="C266" s="787">
        <v>4040</v>
      </c>
      <c r="D266" s="58" t="s">
        <v>87</v>
      </c>
      <c r="E266" s="788">
        <v>12272</v>
      </c>
      <c r="F266" s="788">
        <v>12703</v>
      </c>
      <c r="G266" s="786">
        <v>12701.61</v>
      </c>
      <c r="H266" s="785">
        <f t="shared" si="52"/>
        <v>99.98905770290483</v>
      </c>
      <c r="I266" s="786">
        <f t="shared" si="57"/>
        <v>12701.61</v>
      </c>
      <c r="J266" s="797">
        <v>12701.61</v>
      </c>
      <c r="K266" s="788"/>
      <c r="L266" s="789"/>
      <c r="M266" s="788"/>
      <c r="N266" s="790"/>
      <c r="O266" s="790"/>
      <c r="P266" s="790"/>
      <c r="Q266" s="790"/>
      <c r="R266" s="790"/>
      <c r="S266" s="781"/>
      <c r="T266" s="782"/>
      <c r="U266" s="781"/>
      <c r="V266" s="781"/>
      <c r="W266" s="781"/>
    </row>
    <row r="267" spans="1:23" s="269" customFormat="1" ht="15" customHeight="1">
      <c r="A267" s="793"/>
      <c r="B267" s="795"/>
      <c r="C267" s="787">
        <v>4110</v>
      </c>
      <c r="D267" s="58" t="s">
        <v>88</v>
      </c>
      <c r="E267" s="788">
        <v>31100</v>
      </c>
      <c r="F267" s="788">
        <v>31100</v>
      </c>
      <c r="G267" s="786">
        <v>25807.25</v>
      </c>
      <c r="H267" s="785">
        <f t="shared" si="52"/>
        <v>82.981511254019296</v>
      </c>
      <c r="I267" s="786">
        <f t="shared" si="57"/>
        <v>25807.25</v>
      </c>
      <c r="J267" s="797">
        <v>25807.25</v>
      </c>
      <c r="K267" s="788"/>
      <c r="L267" s="789"/>
      <c r="M267" s="788"/>
      <c r="N267" s="790"/>
      <c r="O267" s="790"/>
      <c r="P267" s="790"/>
      <c r="Q267" s="790"/>
      <c r="R267" s="790"/>
      <c r="S267" s="781"/>
      <c r="T267" s="782"/>
      <c r="U267" s="781"/>
      <c r="V267" s="781"/>
      <c r="W267" s="781"/>
    </row>
    <row r="268" spans="1:23" s="269" customFormat="1" ht="15" customHeight="1">
      <c r="A268" s="793"/>
      <c r="B268" s="795"/>
      <c r="C268" s="787">
        <v>4120</v>
      </c>
      <c r="D268" s="58" t="s">
        <v>89</v>
      </c>
      <c r="E268" s="788">
        <v>4463</v>
      </c>
      <c r="F268" s="788">
        <v>4463</v>
      </c>
      <c r="G268" s="786">
        <v>2796.92</v>
      </c>
      <c r="H268" s="785">
        <f t="shared" si="52"/>
        <v>62.669056688326243</v>
      </c>
      <c r="I268" s="786">
        <f t="shared" si="57"/>
        <v>2796.92</v>
      </c>
      <c r="J268" s="797">
        <v>2796.92</v>
      </c>
      <c r="K268" s="788"/>
      <c r="L268" s="789"/>
      <c r="M268" s="788"/>
      <c r="N268" s="790"/>
      <c r="O268" s="790"/>
      <c r="P268" s="790"/>
      <c r="Q268" s="790"/>
      <c r="R268" s="790"/>
      <c r="S268" s="781"/>
      <c r="T268" s="782"/>
      <c r="U268" s="781"/>
      <c r="V268" s="781"/>
      <c r="W268" s="781"/>
    </row>
    <row r="269" spans="1:23" s="269" customFormat="1" ht="20.399999999999999" customHeight="1">
      <c r="A269" s="793"/>
      <c r="B269" s="795"/>
      <c r="C269" s="787">
        <v>4440</v>
      </c>
      <c r="D269" s="58" t="s">
        <v>96</v>
      </c>
      <c r="E269" s="788">
        <v>1671</v>
      </c>
      <c r="F269" s="788">
        <v>2104</v>
      </c>
      <c r="G269" s="786">
        <v>2102.34</v>
      </c>
      <c r="H269" s="785">
        <f t="shared" si="52"/>
        <v>99.921102661596962</v>
      </c>
      <c r="I269" s="786">
        <f t="shared" si="57"/>
        <v>2102.34</v>
      </c>
      <c r="J269" s="821"/>
      <c r="K269" s="788">
        <v>2102.34</v>
      </c>
      <c r="L269" s="789"/>
      <c r="M269" s="788"/>
      <c r="N269" s="790"/>
      <c r="O269" s="790"/>
      <c r="P269" s="790"/>
      <c r="Q269" s="790"/>
      <c r="R269" s="790"/>
      <c r="S269" s="781"/>
      <c r="T269" s="782"/>
      <c r="U269" s="781"/>
      <c r="V269" s="781"/>
      <c r="W269" s="781"/>
    </row>
    <row r="270" spans="1:23" s="269" customFormat="1" ht="20.399999999999999" customHeight="1">
      <c r="A270" s="793"/>
      <c r="B270" s="795">
        <v>85415</v>
      </c>
      <c r="C270" s="795"/>
      <c r="D270" s="58" t="s">
        <v>272</v>
      </c>
      <c r="E270" s="788"/>
      <c r="F270" s="788">
        <f>F271</f>
        <v>8323</v>
      </c>
      <c r="G270" s="788">
        <f>SUM(G271:G271)</f>
        <v>7936</v>
      </c>
      <c r="H270" s="785">
        <f t="shared" si="52"/>
        <v>95.350234290520248</v>
      </c>
      <c r="I270" s="788">
        <f>SUM(I271:I271)</f>
        <v>7936</v>
      </c>
      <c r="J270" s="821"/>
      <c r="K270" s="788"/>
      <c r="L270" s="789"/>
      <c r="M270" s="788">
        <f>SUM(M271:M271)</f>
        <v>7936</v>
      </c>
      <c r="N270" s="790"/>
      <c r="O270" s="790"/>
      <c r="P270" s="790"/>
      <c r="Q270" s="790"/>
      <c r="R270" s="790"/>
      <c r="S270" s="781"/>
      <c r="T270" s="782"/>
      <c r="U270" s="781"/>
      <c r="V270" s="781"/>
      <c r="W270" s="781"/>
    </row>
    <row r="271" spans="1:23" s="269" customFormat="1" ht="15" customHeight="1">
      <c r="A271" s="793"/>
      <c r="B271" s="795"/>
      <c r="C271" s="787">
        <v>3240</v>
      </c>
      <c r="D271" s="58" t="s">
        <v>104</v>
      </c>
      <c r="E271" s="788"/>
      <c r="F271" s="788">
        <v>8323</v>
      </c>
      <c r="G271" s="786">
        <v>7936</v>
      </c>
      <c r="H271" s="785">
        <f t="shared" si="52"/>
        <v>95.350234290520248</v>
      </c>
      <c r="I271" s="786">
        <f>SUM(J271:P271)</f>
        <v>7936</v>
      </c>
      <c r="J271" s="821"/>
      <c r="K271" s="788"/>
      <c r="L271" s="789"/>
      <c r="M271" s="788">
        <v>7936</v>
      </c>
      <c r="N271" s="790"/>
      <c r="O271" s="790"/>
      <c r="P271" s="790"/>
      <c r="Q271" s="790"/>
      <c r="R271" s="790"/>
      <c r="S271" s="781"/>
      <c r="T271" s="782"/>
      <c r="U271" s="781"/>
      <c r="V271" s="781"/>
      <c r="W271" s="781"/>
    </row>
    <row r="272" spans="1:23" s="269" customFormat="1" ht="15" customHeight="1">
      <c r="A272" s="793">
        <v>855</v>
      </c>
      <c r="B272" s="776"/>
      <c r="C272" s="776"/>
      <c r="D272" s="777" t="s">
        <v>257</v>
      </c>
      <c r="E272" s="819">
        <f>E273+E284+E293+E295+E302</f>
        <v>6261000</v>
      </c>
      <c r="F272" s="819">
        <f>F273+F284+F293+F295+F302</f>
        <v>7071392</v>
      </c>
      <c r="G272" s="819">
        <f>G273+G284+G293+G295+G302</f>
        <v>7035295.6299999999</v>
      </c>
      <c r="H272" s="779">
        <f>G272/F272*100</f>
        <v>99.489543642892372</v>
      </c>
      <c r="I272" s="819">
        <f>I273+I284+I293+I295+I302</f>
        <v>7035295.6299999999</v>
      </c>
      <c r="J272" s="819">
        <f>J273+J284+J293+J295+J302</f>
        <v>213500.87</v>
      </c>
      <c r="K272" s="819">
        <f>K273+K284+K293+K295+K302</f>
        <v>32014.850000000002</v>
      </c>
      <c r="L272" s="819"/>
      <c r="M272" s="819">
        <f>M273+M284+M293+M295+M302</f>
        <v>6789779.9100000001</v>
      </c>
      <c r="N272" s="819"/>
      <c r="O272" s="819"/>
      <c r="P272" s="819"/>
      <c r="Q272" s="819"/>
      <c r="R272" s="819"/>
      <c r="S272" s="781"/>
      <c r="T272" s="782"/>
      <c r="U272" s="781"/>
      <c r="V272" s="781"/>
      <c r="W272" s="781"/>
    </row>
    <row r="273" spans="1:23" s="269" customFormat="1" ht="15" customHeight="1">
      <c r="A273" s="793"/>
      <c r="B273" s="795">
        <v>85501</v>
      </c>
      <c r="C273" s="795"/>
      <c r="D273" s="822" t="s">
        <v>408</v>
      </c>
      <c r="E273" s="272">
        <f t="shared" ref="E273:K273" si="59">SUM(E274:E283)</f>
        <v>4497000</v>
      </c>
      <c r="F273" s="272">
        <f t="shared" si="59"/>
        <v>4725839</v>
      </c>
      <c r="G273" s="272">
        <f t="shared" si="59"/>
        <v>4701132.6499999994</v>
      </c>
      <c r="H273" s="785">
        <f>G273/F273*100</f>
        <v>99.477207116027429</v>
      </c>
      <c r="I273" s="272">
        <f t="shared" si="59"/>
        <v>4701132.6499999994</v>
      </c>
      <c r="J273" s="272">
        <f t="shared" si="59"/>
        <v>60710</v>
      </c>
      <c r="K273" s="272">
        <f t="shared" si="59"/>
        <v>10077.35</v>
      </c>
      <c r="L273" s="272"/>
      <c r="M273" s="272">
        <f>SUM(M274:M283)</f>
        <v>4630345.3</v>
      </c>
      <c r="N273" s="789"/>
      <c r="O273" s="790"/>
      <c r="P273" s="790"/>
      <c r="Q273" s="790"/>
      <c r="R273" s="790"/>
      <c r="S273" s="781"/>
      <c r="T273" s="782"/>
      <c r="U273" s="781"/>
      <c r="V273" s="781"/>
      <c r="W273" s="781"/>
    </row>
    <row r="274" spans="1:23" s="269" customFormat="1" ht="15" customHeight="1">
      <c r="A274" s="793"/>
      <c r="B274" s="795"/>
      <c r="C274" s="787">
        <v>3110</v>
      </c>
      <c r="D274" s="58" t="s">
        <v>94</v>
      </c>
      <c r="E274" s="788">
        <v>4430542</v>
      </c>
      <c r="F274" s="788">
        <v>4655048</v>
      </c>
      <c r="G274" s="786">
        <v>4630345.3</v>
      </c>
      <c r="H274" s="785">
        <f t="shared" si="52"/>
        <v>99.469335224899936</v>
      </c>
      <c r="I274" s="786">
        <f>SUM(J274:P274)</f>
        <v>4630345.3</v>
      </c>
      <c r="J274" s="821"/>
      <c r="K274" s="788"/>
      <c r="L274" s="789"/>
      <c r="M274" s="788">
        <v>4630345.3</v>
      </c>
      <c r="N274" s="790"/>
      <c r="O274" s="790"/>
      <c r="P274" s="790"/>
      <c r="Q274" s="790"/>
      <c r="R274" s="790"/>
      <c r="S274" s="781"/>
      <c r="T274" s="782"/>
      <c r="U274" s="781"/>
      <c r="V274" s="781"/>
      <c r="W274" s="781"/>
    </row>
    <row r="275" spans="1:23" s="269" customFormat="1" ht="15" customHeight="1">
      <c r="A275" s="793"/>
      <c r="B275" s="795"/>
      <c r="C275" s="787">
        <v>4010</v>
      </c>
      <c r="D275" s="58" t="s">
        <v>86</v>
      </c>
      <c r="E275" s="788">
        <v>43100</v>
      </c>
      <c r="F275" s="788">
        <v>47700</v>
      </c>
      <c r="G275" s="786">
        <v>47700</v>
      </c>
      <c r="H275" s="785">
        <f t="shared" si="52"/>
        <v>100</v>
      </c>
      <c r="I275" s="786">
        <f>SUM(J275:P275)</f>
        <v>47700</v>
      </c>
      <c r="J275" s="821">
        <v>47700</v>
      </c>
      <c r="K275" s="788"/>
      <c r="L275" s="789"/>
      <c r="M275" s="788"/>
      <c r="N275" s="790"/>
      <c r="O275" s="790"/>
      <c r="P275" s="790"/>
      <c r="Q275" s="790"/>
      <c r="R275" s="790"/>
      <c r="S275" s="781"/>
      <c r="T275" s="782"/>
      <c r="U275" s="781"/>
      <c r="V275" s="781"/>
      <c r="W275" s="781"/>
    </row>
    <row r="276" spans="1:23" s="269" customFormat="1" ht="15" customHeight="1">
      <c r="A276" s="793"/>
      <c r="B276" s="795"/>
      <c r="C276" s="787">
        <v>4040</v>
      </c>
      <c r="D276" s="58" t="s">
        <v>87</v>
      </c>
      <c r="E276" s="788">
        <v>3660</v>
      </c>
      <c r="F276" s="788">
        <v>3660</v>
      </c>
      <c r="G276" s="786">
        <v>3660</v>
      </c>
      <c r="H276" s="785">
        <f t="shared" si="52"/>
        <v>100</v>
      </c>
      <c r="I276" s="786">
        <f>SUM(J276:P276)</f>
        <v>3660</v>
      </c>
      <c r="J276" s="797">
        <v>3660</v>
      </c>
      <c r="K276" s="788"/>
      <c r="L276" s="789"/>
      <c r="M276" s="788"/>
      <c r="N276" s="790"/>
      <c r="O276" s="790"/>
      <c r="P276" s="790"/>
      <c r="Q276" s="790"/>
      <c r="R276" s="790"/>
      <c r="S276" s="781"/>
      <c r="T276" s="782"/>
      <c r="U276" s="781"/>
      <c r="V276" s="781"/>
      <c r="W276" s="781"/>
    </row>
    <row r="277" spans="1:23" s="269" customFormat="1" ht="15" customHeight="1">
      <c r="A277" s="793"/>
      <c r="B277" s="795"/>
      <c r="C277" s="787">
        <v>4110</v>
      </c>
      <c r="D277" s="58" t="s">
        <v>88</v>
      </c>
      <c r="E277" s="788">
        <v>8505</v>
      </c>
      <c r="F277" s="788">
        <v>9350</v>
      </c>
      <c r="G277" s="786">
        <v>9350</v>
      </c>
      <c r="H277" s="785">
        <f t="shared" si="52"/>
        <v>100</v>
      </c>
      <c r="I277" s="786">
        <f>SUM(J277:P277)</f>
        <v>9350</v>
      </c>
      <c r="J277" s="821">
        <v>9350</v>
      </c>
      <c r="K277" s="788"/>
      <c r="L277" s="789"/>
      <c r="M277" s="788"/>
      <c r="N277" s="790"/>
      <c r="O277" s="790"/>
      <c r="P277" s="790"/>
      <c r="Q277" s="790"/>
      <c r="R277" s="790"/>
      <c r="S277" s="781"/>
      <c r="T277" s="782"/>
      <c r="U277" s="781"/>
      <c r="V277" s="781"/>
      <c r="W277" s="781"/>
    </row>
    <row r="278" spans="1:23" s="269" customFormat="1" ht="15" customHeight="1">
      <c r="A278" s="793"/>
      <c r="B278" s="795"/>
      <c r="C278" s="787">
        <v>4120</v>
      </c>
      <c r="D278" s="58" t="s">
        <v>89</v>
      </c>
      <c r="E278" s="788">
        <v>1145</v>
      </c>
      <c r="F278" s="788">
        <v>0</v>
      </c>
      <c r="G278" s="786"/>
      <c r="H278" s="785"/>
      <c r="I278" s="786"/>
      <c r="J278" s="821"/>
      <c r="K278" s="788"/>
      <c r="L278" s="789"/>
      <c r="M278" s="788"/>
      <c r="N278" s="790"/>
      <c r="O278" s="790"/>
      <c r="P278" s="790"/>
      <c r="Q278" s="790"/>
      <c r="R278" s="790"/>
      <c r="S278" s="781"/>
      <c r="T278" s="782"/>
      <c r="U278" s="781"/>
      <c r="V278" s="781"/>
      <c r="W278" s="781"/>
    </row>
    <row r="279" spans="1:23" s="269" customFormat="1" ht="15" customHeight="1">
      <c r="A279" s="793"/>
      <c r="B279" s="795"/>
      <c r="C279" s="787">
        <v>4210</v>
      </c>
      <c r="D279" s="58" t="s">
        <v>83</v>
      </c>
      <c r="E279" s="788">
        <v>862</v>
      </c>
      <c r="F279" s="788">
        <v>862</v>
      </c>
      <c r="G279" s="786">
        <v>861.39</v>
      </c>
      <c r="H279" s="785">
        <f t="shared" si="52"/>
        <v>99.929234338747094</v>
      </c>
      <c r="I279" s="786">
        <f t="shared" ref="I279:I280" si="60">SUM(J279:P279)</f>
        <v>861.39</v>
      </c>
      <c r="J279" s="821"/>
      <c r="K279" s="788">
        <v>861.39</v>
      </c>
      <c r="L279" s="789"/>
      <c r="M279" s="788"/>
      <c r="N279" s="790"/>
      <c r="O279" s="790"/>
      <c r="P279" s="790"/>
      <c r="Q279" s="790"/>
      <c r="R279" s="790"/>
      <c r="S279" s="781"/>
      <c r="T279" s="782"/>
      <c r="U279" s="781"/>
      <c r="V279" s="781"/>
      <c r="W279" s="781"/>
    </row>
    <row r="280" spans="1:23" s="269" customFormat="1" ht="15" customHeight="1">
      <c r="A280" s="793"/>
      <c r="B280" s="795"/>
      <c r="C280" s="787">
        <v>4300</v>
      </c>
      <c r="D280" s="58" t="s">
        <v>84</v>
      </c>
      <c r="E280" s="788">
        <v>7000</v>
      </c>
      <c r="F280" s="788">
        <v>7000</v>
      </c>
      <c r="G280" s="786">
        <v>7000</v>
      </c>
      <c r="H280" s="785">
        <f t="shared" si="52"/>
        <v>100</v>
      </c>
      <c r="I280" s="786">
        <f t="shared" si="60"/>
        <v>7000</v>
      </c>
      <c r="J280" s="821"/>
      <c r="K280" s="788">
        <v>7000</v>
      </c>
      <c r="L280" s="789"/>
      <c r="M280" s="788"/>
      <c r="N280" s="790"/>
      <c r="O280" s="790"/>
      <c r="P280" s="790"/>
      <c r="Q280" s="790"/>
      <c r="R280" s="790"/>
      <c r="S280" s="781"/>
      <c r="T280" s="782"/>
      <c r="U280" s="781"/>
      <c r="V280" s="781"/>
      <c r="W280" s="781"/>
    </row>
    <row r="281" spans="1:23" s="269" customFormat="1" ht="20.399999999999999" customHeight="1">
      <c r="A281" s="793"/>
      <c r="B281" s="795"/>
      <c r="C281" s="787">
        <v>4440</v>
      </c>
      <c r="D281" s="58" t="s">
        <v>96</v>
      </c>
      <c r="E281" s="788">
        <v>1186</v>
      </c>
      <c r="F281" s="788">
        <v>1186</v>
      </c>
      <c r="G281" s="786">
        <v>1185.6600000000001</v>
      </c>
      <c r="H281" s="785">
        <f t="shared" si="52"/>
        <v>99.971332209106251</v>
      </c>
      <c r="I281" s="786">
        <f>SUM(J281:P281)</f>
        <v>1185.6600000000001</v>
      </c>
      <c r="J281" s="821"/>
      <c r="K281" s="788">
        <v>1185.6600000000001</v>
      </c>
      <c r="L281" s="789"/>
      <c r="M281" s="788"/>
      <c r="N281" s="790"/>
      <c r="O281" s="790"/>
      <c r="P281" s="790"/>
      <c r="Q281" s="790"/>
      <c r="R281" s="790"/>
      <c r="S281" s="781"/>
      <c r="T281" s="782"/>
      <c r="U281" s="781"/>
      <c r="V281" s="781"/>
      <c r="W281" s="781"/>
    </row>
    <row r="282" spans="1:23" s="269" customFormat="1" ht="59.4" customHeight="1">
      <c r="A282" s="793"/>
      <c r="B282" s="795"/>
      <c r="C282" s="787">
        <v>4560</v>
      </c>
      <c r="D282" s="58" t="s">
        <v>396</v>
      </c>
      <c r="E282" s="788"/>
      <c r="F282" s="788">
        <v>33</v>
      </c>
      <c r="G282" s="786">
        <v>30.3</v>
      </c>
      <c r="H282" s="785">
        <f t="shared" si="52"/>
        <v>91.818181818181827</v>
      </c>
      <c r="I282" s="786">
        <f t="shared" ref="I282:I283" si="61">SUM(J282:P282)</f>
        <v>30.3</v>
      </c>
      <c r="J282" s="821"/>
      <c r="K282" s="788">
        <v>30.3</v>
      </c>
      <c r="L282" s="789"/>
      <c r="M282" s="788"/>
      <c r="N282" s="790"/>
      <c r="O282" s="790"/>
      <c r="P282" s="790"/>
      <c r="Q282" s="790"/>
      <c r="R282" s="790"/>
      <c r="S282" s="781"/>
      <c r="T282" s="782"/>
      <c r="U282" s="781"/>
      <c r="V282" s="781"/>
      <c r="W282" s="781"/>
    </row>
    <row r="283" spans="1:23" s="269" customFormat="1" ht="20.399999999999999" customHeight="1">
      <c r="A283" s="793"/>
      <c r="B283" s="795"/>
      <c r="C283" s="787">
        <v>4700</v>
      </c>
      <c r="D283" s="58" t="s">
        <v>109</v>
      </c>
      <c r="E283" s="788">
        <v>1000</v>
      </c>
      <c r="F283" s="788">
        <v>1000</v>
      </c>
      <c r="G283" s="786">
        <v>1000</v>
      </c>
      <c r="H283" s="785">
        <f t="shared" ref="H283:H319" si="62">G283/F283*100</f>
        <v>100</v>
      </c>
      <c r="I283" s="786">
        <f t="shared" si="61"/>
        <v>1000</v>
      </c>
      <c r="J283" s="821"/>
      <c r="K283" s="788">
        <v>1000</v>
      </c>
      <c r="L283" s="789"/>
      <c r="M283" s="788"/>
      <c r="N283" s="790"/>
      <c r="O283" s="790"/>
      <c r="P283" s="790"/>
      <c r="Q283" s="790"/>
      <c r="R283" s="790"/>
      <c r="S283" s="781"/>
      <c r="T283" s="782"/>
      <c r="U283" s="781"/>
      <c r="V283" s="781"/>
      <c r="W283" s="781"/>
    </row>
    <row r="284" spans="1:23" s="269" customFormat="1" ht="40.799999999999997" customHeight="1">
      <c r="A284" s="793"/>
      <c r="B284" s="795">
        <v>85502</v>
      </c>
      <c r="C284" s="795"/>
      <c r="D284" s="271" t="s">
        <v>258</v>
      </c>
      <c r="E284" s="272">
        <f>SUM(E285:E292)</f>
        <v>1748000</v>
      </c>
      <c r="F284" s="272">
        <f>SUM(F285:F292)</f>
        <v>2072887</v>
      </c>
      <c r="G284" s="272">
        <f>SUM(G285:G292)</f>
        <v>2064420.07</v>
      </c>
      <c r="H284" s="785">
        <f t="shared" si="62"/>
        <v>99.591539239717363</v>
      </c>
      <c r="I284" s="272">
        <f>SUM(I285:I292)</f>
        <v>2064420.07</v>
      </c>
      <c r="J284" s="272">
        <f>SUM(J285:J292)</f>
        <v>132461</v>
      </c>
      <c r="K284" s="272">
        <f>SUM(K285:K292)</f>
        <v>1424.46</v>
      </c>
      <c r="L284" s="272"/>
      <c r="M284" s="272">
        <f>SUM(M285:M292)</f>
        <v>1930534.61</v>
      </c>
      <c r="N284" s="789"/>
      <c r="O284" s="790"/>
      <c r="P284" s="790"/>
      <c r="Q284" s="790"/>
      <c r="R284" s="790"/>
      <c r="S284" s="781"/>
      <c r="T284" s="782"/>
      <c r="U284" s="781"/>
      <c r="V284" s="781"/>
      <c r="W284" s="781"/>
    </row>
    <row r="285" spans="1:23" s="269" customFormat="1" ht="15" customHeight="1">
      <c r="A285" s="793"/>
      <c r="B285" s="795"/>
      <c r="C285" s="795">
        <v>2950</v>
      </c>
      <c r="D285" s="271" t="s">
        <v>262</v>
      </c>
      <c r="E285" s="272"/>
      <c r="F285" s="272">
        <v>220</v>
      </c>
      <c r="G285" s="786">
        <v>218.26</v>
      </c>
      <c r="H285" s="785">
        <f t="shared" si="62"/>
        <v>99.209090909090904</v>
      </c>
      <c r="I285" s="786">
        <f t="shared" ref="I285:I290" si="63">SUM(J285:P285)</f>
        <v>218.26</v>
      </c>
      <c r="J285" s="272"/>
      <c r="K285" s="272">
        <v>218.26</v>
      </c>
      <c r="L285" s="789"/>
      <c r="M285" s="272"/>
      <c r="N285" s="789"/>
      <c r="O285" s="790"/>
      <c r="P285" s="790"/>
      <c r="Q285" s="790"/>
      <c r="R285" s="790"/>
      <c r="S285" s="781"/>
      <c r="T285" s="782"/>
      <c r="U285" s="781"/>
      <c r="V285" s="781"/>
      <c r="W285" s="781"/>
    </row>
    <row r="286" spans="1:23" s="269" customFormat="1" ht="15" customHeight="1">
      <c r="A286" s="793"/>
      <c r="B286" s="795"/>
      <c r="C286" s="787">
        <v>3110</v>
      </c>
      <c r="D286" s="58" t="s">
        <v>94</v>
      </c>
      <c r="E286" s="788">
        <v>1662088</v>
      </c>
      <c r="F286" s="788">
        <v>1938951</v>
      </c>
      <c r="G286" s="786">
        <v>1930534.61</v>
      </c>
      <c r="H286" s="785">
        <f t="shared" si="62"/>
        <v>99.565930753278451</v>
      </c>
      <c r="I286" s="786">
        <f t="shared" si="63"/>
        <v>1930534.61</v>
      </c>
      <c r="J286" s="821"/>
      <c r="K286" s="788"/>
      <c r="L286" s="789"/>
      <c r="M286" s="788">
        <v>1930534.61</v>
      </c>
      <c r="N286" s="790"/>
      <c r="O286" s="790"/>
      <c r="P286" s="790"/>
      <c r="Q286" s="790"/>
      <c r="R286" s="790"/>
      <c r="S286" s="781"/>
      <c r="T286" s="782"/>
      <c r="U286" s="781"/>
      <c r="V286" s="781"/>
      <c r="W286" s="781"/>
    </row>
    <row r="287" spans="1:23" s="269" customFormat="1" ht="15" customHeight="1">
      <c r="A287" s="793"/>
      <c r="B287" s="795"/>
      <c r="C287" s="787">
        <v>4010</v>
      </c>
      <c r="D287" s="58" t="s">
        <v>86</v>
      </c>
      <c r="E287" s="788">
        <v>37450</v>
      </c>
      <c r="F287" s="788">
        <v>46450</v>
      </c>
      <c r="G287" s="786">
        <v>46450</v>
      </c>
      <c r="H287" s="785">
        <f t="shared" si="62"/>
        <v>100</v>
      </c>
      <c r="I287" s="786">
        <f t="shared" si="63"/>
        <v>46450</v>
      </c>
      <c r="J287" s="821">
        <v>46450</v>
      </c>
      <c r="K287" s="788"/>
      <c r="L287" s="789"/>
      <c r="M287" s="788"/>
      <c r="N287" s="790"/>
      <c r="O287" s="790"/>
      <c r="P287" s="790"/>
      <c r="Q287" s="790"/>
      <c r="R287" s="790"/>
      <c r="S287" s="781"/>
      <c r="T287" s="782"/>
      <c r="U287" s="781"/>
      <c r="V287" s="781"/>
      <c r="W287" s="781"/>
    </row>
    <row r="288" spans="1:23" s="269" customFormat="1" ht="15" customHeight="1">
      <c r="A288" s="793"/>
      <c r="B288" s="795"/>
      <c r="C288" s="787">
        <v>4040</v>
      </c>
      <c r="D288" s="58" t="s">
        <v>87</v>
      </c>
      <c r="E288" s="788">
        <v>3770</v>
      </c>
      <c r="F288" s="788">
        <v>3770</v>
      </c>
      <c r="G288" s="786">
        <v>3770</v>
      </c>
      <c r="H288" s="785">
        <f t="shared" si="62"/>
        <v>100</v>
      </c>
      <c r="I288" s="786">
        <f t="shared" si="63"/>
        <v>3770</v>
      </c>
      <c r="J288" s="821">
        <v>3770</v>
      </c>
      <c r="K288" s="788"/>
      <c r="L288" s="789"/>
      <c r="M288" s="788"/>
      <c r="N288" s="790"/>
      <c r="O288" s="790"/>
      <c r="P288" s="790"/>
      <c r="Q288" s="790"/>
      <c r="R288" s="790"/>
      <c r="S288" s="781"/>
      <c r="T288" s="782"/>
      <c r="U288" s="781"/>
      <c r="V288" s="781"/>
      <c r="W288" s="781"/>
    </row>
    <row r="289" spans="1:23" s="269" customFormat="1" ht="15" customHeight="1">
      <c r="A289" s="793"/>
      <c r="B289" s="795"/>
      <c r="C289" s="787">
        <v>4110</v>
      </c>
      <c r="D289" s="58" t="s">
        <v>88</v>
      </c>
      <c r="E289" s="788">
        <v>42496</v>
      </c>
      <c r="F289" s="788">
        <v>81231</v>
      </c>
      <c r="G289" s="786">
        <v>81231</v>
      </c>
      <c r="H289" s="785">
        <f t="shared" si="62"/>
        <v>100</v>
      </c>
      <c r="I289" s="786">
        <f t="shared" si="63"/>
        <v>81231</v>
      </c>
      <c r="J289" s="821">
        <v>81231</v>
      </c>
      <c r="K289" s="788"/>
      <c r="L289" s="789"/>
      <c r="M289" s="788"/>
      <c r="N289" s="790"/>
      <c r="O289" s="790"/>
      <c r="P289" s="790"/>
      <c r="Q289" s="790"/>
      <c r="R289" s="790"/>
      <c r="S289" s="781"/>
      <c r="T289" s="782"/>
      <c r="U289" s="781"/>
      <c r="V289" s="781"/>
      <c r="W289" s="781"/>
    </row>
    <row r="290" spans="1:23" s="269" customFormat="1" ht="15" customHeight="1">
      <c r="A290" s="793"/>
      <c r="B290" s="795"/>
      <c r="C290" s="787">
        <v>4120</v>
      </c>
      <c r="D290" s="58" t="s">
        <v>89</v>
      </c>
      <c r="E290" s="788">
        <v>1010</v>
      </c>
      <c r="F290" s="788">
        <v>1010</v>
      </c>
      <c r="G290" s="786">
        <v>1010</v>
      </c>
      <c r="H290" s="785">
        <f t="shared" si="62"/>
        <v>100</v>
      </c>
      <c r="I290" s="786">
        <f t="shared" si="63"/>
        <v>1010</v>
      </c>
      <c r="J290" s="821">
        <v>1010</v>
      </c>
      <c r="K290" s="788"/>
      <c r="L290" s="789"/>
      <c r="M290" s="788"/>
      <c r="N290" s="790"/>
      <c r="O290" s="790"/>
      <c r="P290" s="790"/>
      <c r="Q290" s="790"/>
      <c r="R290" s="790"/>
      <c r="S290" s="781"/>
      <c r="T290" s="782"/>
      <c r="U290" s="781"/>
      <c r="V290" s="781"/>
      <c r="W290" s="781"/>
    </row>
    <row r="291" spans="1:23" s="269" customFormat="1" ht="20.399999999999999" customHeight="1">
      <c r="A291" s="793"/>
      <c r="B291" s="795"/>
      <c r="C291" s="787">
        <v>4440</v>
      </c>
      <c r="D291" s="58" t="s">
        <v>96</v>
      </c>
      <c r="E291" s="788">
        <v>1186</v>
      </c>
      <c r="F291" s="788">
        <v>1186</v>
      </c>
      <c r="G291" s="786">
        <v>1185.6600000000001</v>
      </c>
      <c r="H291" s="785">
        <f t="shared" si="62"/>
        <v>99.971332209106251</v>
      </c>
      <c r="I291" s="786">
        <f>SUM(J291:P291)</f>
        <v>1185.6600000000001</v>
      </c>
      <c r="J291" s="821"/>
      <c r="K291" s="788">
        <v>1185.6600000000001</v>
      </c>
      <c r="L291" s="789"/>
      <c r="M291" s="788"/>
      <c r="N291" s="790"/>
      <c r="O291" s="790"/>
      <c r="P291" s="790"/>
      <c r="Q291" s="790"/>
      <c r="R291" s="790"/>
      <c r="S291" s="781"/>
      <c r="T291" s="782"/>
      <c r="U291" s="781"/>
      <c r="V291" s="781"/>
      <c r="W291" s="781"/>
    </row>
    <row r="292" spans="1:23" s="269" customFormat="1" ht="50.25" customHeight="1">
      <c r="A292" s="793"/>
      <c r="B292" s="795"/>
      <c r="C292" s="823">
        <v>4560</v>
      </c>
      <c r="D292" s="271" t="s">
        <v>273</v>
      </c>
      <c r="E292" s="788"/>
      <c r="F292" s="788">
        <v>69</v>
      </c>
      <c r="G292" s="786">
        <v>20.54</v>
      </c>
      <c r="H292" s="785">
        <f t="shared" si="62"/>
        <v>29.768115942028984</v>
      </c>
      <c r="I292" s="786">
        <f>SUM(J292:P292)</f>
        <v>20.54</v>
      </c>
      <c r="J292" s="821"/>
      <c r="K292" s="788">
        <v>20.54</v>
      </c>
      <c r="L292" s="789"/>
      <c r="M292" s="788"/>
      <c r="N292" s="790"/>
      <c r="O292" s="790"/>
      <c r="P292" s="790"/>
      <c r="Q292" s="790"/>
      <c r="R292" s="790"/>
      <c r="S292" s="781"/>
      <c r="T292" s="782"/>
      <c r="U292" s="781"/>
      <c r="V292" s="781"/>
      <c r="W292" s="781"/>
    </row>
    <row r="293" spans="1:23" s="269" customFormat="1" ht="15" customHeight="1">
      <c r="A293" s="793"/>
      <c r="B293" s="824" t="s">
        <v>266</v>
      </c>
      <c r="C293" s="776"/>
      <c r="D293" s="796" t="s">
        <v>259</v>
      </c>
      <c r="E293" s="272"/>
      <c r="F293" s="272">
        <f>F294</f>
        <v>249</v>
      </c>
      <c r="G293" s="272">
        <f>G294</f>
        <v>193.04</v>
      </c>
      <c r="H293" s="785">
        <f t="shared" si="62"/>
        <v>77.52610441767068</v>
      </c>
      <c r="I293" s="272">
        <f t="shared" ref="I293:I294" si="64">SUM(J293:P293)</f>
        <v>193.04</v>
      </c>
      <c r="J293" s="272"/>
      <c r="K293" s="272">
        <f>K294</f>
        <v>193.04</v>
      </c>
      <c r="L293" s="819"/>
      <c r="M293" s="819"/>
      <c r="N293" s="819"/>
      <c r="O293" s="819"/>
      <c r="P293" s="819"/>
      <c r="Q293" s="819"/>
      <c r="R293" s="819"/>
      <c r="S293" s="781"/>
      <c r="T293" s="782"/>
      <c r="U293" s="781"/>
      <c r="V293" s="781"/>
      <c r="W293" s="781"/>
    </row>
    <row r="294" spans="1:23" s="269" customFormat="1" ht="15" customHeight="1">
      <c r="A294" s="793"/>
      <c r="B294" s="824"/>
      <c r="C294" s="787">
        <v>4210</v>
      </c>
      <c r="D294" s="58" t="s">
        <v>83</v>
      </c>
      <c r="E294" s="272"/>
      <c r="F294" s="272">
        <v>249</v>
      </c>
      <c r="G294" s="786">
        <v>193.04</v>
      </c>
      <c r="H294" s="785">
        <f t="shared" si="62"/>
        <v>77.52610441767068</v>
      </c>
      <c r="I294" s="272">
        <f t="shared" si="64"/>
        <v>193.04</v>
      </c>
      <c r="J294" s="272"/>
      <c r="K294" s="272">
        <v>193.04</v>
      </c>
      <c r="L294" s="819"/>
      <c r="M294" s="819"/>
      <c r="N294" s="819"/>
      <c r="O294" s="819"/>
      <c r="P294" s="819"/>
      <c r="Q294" s="819"/>
      <c r="R294" s="819"/>
      <c r="S294" s="781"/>
      <c r="T294" s="782"/>
      <c r="U294" s="781"/>
      <c r="V294" s="781"/>
      <c r="W294" s="781"/>
    </row>
    <row r="295" spans="1:23" s="269" customFormat="1" ht="15" customHeight="1">
      <c r="A295" s="793"/>
      <c r="B295" s="824" t="s">
        <v>260</v>
      </c>
      <c r="C295" s="776"/>
      <c r="D295" s="796" t="s">
        <v>49</v>
      </c>
      <c r="E295" s="272">
        <f>SUM(E296:E301)</f>
        <v>6000</v>
      </c>
      <c r="F295" s="272">
        <f>SUM(F296:F301)</f>
        <v>253417</v>
      </c>
      <c r="G295" s="272">
        <f>SUM(G296:G301)</f>
        <v>250549.87</v>
      </c>
      <c r="H295" s="785">
        <f t="shared" si="62"/>
        <v>98.868611813729927</v>
      </c>
      <c r="I295" s="272">
        <f>SUM(I296:I301)</f>
        <v>250549.87</v>
      </c>
      <c r="J295" s="272">
        <f>SUM(J296:J301)</f>
        <v>20329.87</v>
      </c>
      <c r="K295" s="272">
        <f>SUM(K296:K301)</f>
        <v>1320</v>
      </c>
      <c r="L295" s="819"/>
      <c r="M295" s="819">
        <f>M296</f>
        <v>228900</v>
      </c>
      <c r="N295" s="819"/>
      <c r="O295" s="819"/>
      <c r="P295" s="819"/>
      <c r="Q295" s="819"/>
      <c r="R295" s="819"/>
      <c r="S295" s="781"/>
      <c r="T295" s="782"/>
      <c r="U295" s="781"/>
      <c r="V295" s="781"/>
      <c r="W295" s="781"/>
    </row>
    <row r="296" spans="1:23" s="269" customFormat="1" ht="15" customHeight="1">
      <c r="A296" s="793"/>
      <c r="B296" s="824"/>
      <c r="C296" s="787">
        <v>3110</v>
      </c>
      <c r="D296" s="796" t="s">
        <v>94</v>
      </c>
      <c r="E296" s="272"/>
      <c r="F296" s="272">
        <v>229500</v>
      </c>
      <c r="G296" s="272">
        <v>228900</v>
      </c>
      <c r="H296" s="785">
        <f t="shared" si="62"/>
        <v>99.738562091503269</v>
      </c>
      <c r="I296" s="786">
        <f t="shared" ref="I296:I300" si="65">SUM(J296:P296)</f>
        <v>228900</v>
      </c>
      <c r="J296" s="272"/>
      <c r="K296" s="819"/>
      <c r="L296" s="819"/>
      <c r="M296" s="272">
        <v>228900</v>
      </c>
      <c r="N296" s="819"/>
      <c r="O296" s="819"/>
      <c r="P296" s="819"/>
      <c r="Q296" s="819"/>
      <c r="R296" s="819"/>
      <c r="S296" s="781"/>
      <c r="T296" s="782"/>
      <c r="U296" s="781"/>
      <c r="V296" s="781"/>
      <c r="W296" s="781"/>
    </row>
    <row r="297" spans="1:23" s="269" customFormat="1" ht="15" customHeight="1">
      <c r="A297" s="793"/>
      <c r="B297" s="824"/>
      <c r="C297" s="787">
        <v>4010</v>
      </c>
      <c r="D297" s="796" t="s">
        <v>86</v>
      </c>
      <c r="E297" s="272"/>
      <c r="F297" s="272">
        <v>4508</v>
      </c>
      <c r="G297" s="272">
        <v>4508</v>
      </c>
      <c r="H297" s="785">
        <f t="shared" si="62"/>
        <v>100</v>
      </c>
      <c r="I297" s="786">
        <f t="shared" si="65"/>
        <v>4508</v>
      </c>
      <c r="J297" s="272">
        <v>4508</v>
      </c>
      <c r="K297" s="819"/>
      <c r="L297" s="819"/>
      <c r="M297" s="819"/>
      <c r="N297" s="819"/>
      <c r="O297" s="819"/>
      <c r="P297" s="819"/>
      <c r="Q297" s="819"/>
      <c r="R297" s="819"/>
      <c r="S297" s="781"/>
      <c r="T297" s="782"/>
      <c r="U297" s="781"/>
      <c r="V297" s="781"/>
      <c r="W297" s="781"/>
    </row>
    <row r="298" spans="1:23" s="269" customFormat="1" ht="15" customHeight="1">
      <c r="A298" s="793"/>
      <c r="B298" s="824"/>
      <c r="C298" s="787">
        <v>4110</v>
      </c>
      <c r="D298" s="796" t="s">
        <v>397</v>
      </c>
      <c r="E298" s="272"/>
      <c r="F298" s="272">
        <v>812</v>
      </c>
      <c r="G298" s="272">
        <v>812</v>
      </c>
      <c r="H298" s="785">
        <f t="shared" si="62"/>
        <v>100</v>
      </c>
      <c r="I298" s="786">
        <f t="shared" si="65"/>
        <v>812</v>
      </c>
      <c r="J298" s="272">
        <v>812</v>
      </c>
      <c r="K298" s="819"/>
      <c r="L298" s="819"/>
      <c r="M298" s="819"/>
      <c r="N298" s="819"/>
      <c r="O298" s="819"/>
      <c r="P298" s="819"/>
      <c r="Q298" s="819"/>
      <c r="R298" s="819"/>
      <c r="S298" s="781"/>
      <c r="T298" s="782"/>
      <c r="U298" s="781"/>
      <c r="V298" s="781"/>
      <c r="W298" s="781"/>
    </row>
    <row r="299" spans="1:23" s="269" customFormat="1" ht="15" customHeight="1">
      <c r="A299" s="793"/>
      <c r="B299" s="824"/>
      <c r="C299" s="787">
        <v>4120</v>
      </c>
      <c r="D299" s="796" t="s">
        <v>398</v>
      </c>
      <c r="E299" s="272"/>
      <c r="F299" s="272">
        <v>10</v>
      </c>
      <c r="G299" s="272">
        <v>9.8699999999999992</v>
      </c>
      <c r="H299" s="785">
        <f t="shared" si="62"/>
        <v>98.699999999999989</v>
      </c>
      <c r="I299" s="786">
        <f t="shared" si="65"/>
        <v>9.8699999999999992</v>
      </c>
      <c r="J299" s="272">
        <v>9.8699999999999992</v>
      </c>
      <c r="K299" s="819"/>
      <c r="L299" s="819"/>
      <c r="M299" s="819"/>
      <c r="N299" s="819"/>
      <c r="O299" s="819"/>
      <c r="P299" s="819"/>
      <c r="Q299" s="819"/>
      <c r="R299" s="819"/>
      <c r="S299" s="781"/>
      <c r="T299" s="782"/>
      <c r="U299" s="781"/>
      <c r="V299" s="781"/>
      <c r="W299" s="781"/>
    </row>
    <row r="300" spans="1:23" s="269" customFormat="1" ht="15" customHeight="1">
      <c r="A300" s="793"/>
      <c r="B300" s="824"/>
      <c r="C300" s="824" t="s">
        <v>184</v>
      </c>
      <c r="D300" s="796" t="s">
        <v>93</v>
      </c>
      <c r="E300" s="272">
        <v>6000</v>
      </c>
      <c r="F300" s="272">
        <v>16247</v>
      </c>
      <c r="G300" s="786">
        <v>15000</v>
      </c>
      <c r="H300" s="785">
        <f t="shared" si="62"/>
        <v>92.324736874499919</v>
      </c>
      <c r="I300" s="786">
        <f t="shared" si="65"/>
        <v>15000</v>
      </c>
      <c r="J300" s="272">
        <v>15000</v>
      </c>
      <c r="K300" s="819"/>
      <c r="L300" s="819"/>
      <c r="M300" s="819"/>
      <c r="N300" s="819"/>
      <c r="O300" s="819"/>
      <c r="P300" s="819"/>
      <c r="Q300" s="819"/>
      <c r="R300" s="819"/>
      <c r="S300" s="781"/>
      <c r="T300" s="782"/>
      <c r="U300" s="781"/>
      <c r="V300" s="781"/>
      <c r="W300" s="781"/>
    </row>
    <row r="301" spans="1:23" s="269" customFormat="1" ht="15" customHeight="1">
      <c r="A301" s="793"/>
      <c r="B301" s="824"/>
      <c r="C301" s="824" t="s">
        <v>399</v>
      </c>
      <c r="D301" s="796" t="s">
        <v>83</v>
      </c>
      <c r="E301" s="272"/>
      <c r="F301" s="272">
        <v>2340</v>
      </c>
      <c r="G301" s="786">
        <v>1320</v>
      </c>
      <c r="H301" s="785">
        <f t="shared" si="62"/>
        <v>56.410256410256409</v>
      </c>
      <c r="I301" s="786">
        <v>1320</v>
      </c>
      <c r="J301" s="272"/>
      <c r="K301" s="272">
        <v>1320</v>
      </c>
      <c r="L301" s="819"/>
      <c r="M301" s="819"/>
      <c r="N301" s="819"/>
      <c r="O301" s="819"/>
      <c r="P301" s="819"/>
      <c r="Q301" s="819"/>
      <c r="R301" s="819"/>
      <c r="S301" s="781"/>
      <c r="T301" s="782"/>
      <c r="U301" s="781"/>
      <c r="V301" s="781"/>
      <c r="W301" s="781"/>
    </row>
    <row r="302" spans="1:23" s="269" customFormat="1" ht="15" customHeight="1">
      <c r="A302" s="793"/>
      <c r="B302" s="824" t="s">
        <v>261</v>
      </c>
      <c r="C302" s="776"/>
      <c r="D302" s="796" t="s">
        <v>208</v>
      </c>
      <c r="E302" s="272">
        <f>E303</f>
        <v>10000</v>
      </c>
      <c r="F302" s="272">
        <f>F303</f>
        <v>19000</v>
      </c>
      <c r="G302" s="272">
        <f>G303</f>
        <v>19000</v>
      </c>
      <c r="H302" s="785">
        <f t="shared" si="62"/>
        <v>100</v>
      </c>
      <c r="I302" s="786">
        <f>SUM(J302:P302)</f>
        <v>19000</v>
      </c>
      <c r="J302" s="272"/>
      <c r="K302" s="272">
        <v>19000</v>
      </c>
      <c r="L302" s="272"/>
      <c r="M302" s="272"/>
      <c r="N302" s="819"/>
      <c r="O302" s="819"/>
      <c r="P302" s="819"/>
      <c r="Q302" s="819"/>
      <c r="R302" s="819"/>
      <c r="S302" s="781"/>
      <c r="T302" s="782"/>
      <c r="U302" s="781"/>
      <c r="V302" s="781"/>
      <c r="W302" s="781"/>
    </row>
    <row r="303" spans="1:23" s="269" customFormat="1" ht="31.2" customHeight="1">
      <c r="A303" s="793"/>
      <c r="B303" s="776"/>
      <c r="C303" s="824">
        <v>4330</v>
      </c>
      <c r="D303" s="796" t="s">
        <v>179</v>
      </c>
      <c r="E303" s="272">
        <v>10000</v>
      </c>
      <c r="F303" s="272">
        <v>19000</v>
      </c>
      <c r="G303" s="272">
        <v>19000</v>
      </c>
      <c r="H303" s="785">
        <f t="shared" si="62"/>
        <v>100</v>
      </c>
      <c r="I303" s="786">
        <f>SUM(J303:P303)</f>
        <v>19000</v>
      </c>
      <c r="J303" s="819"/>
      <c r="K303" s="272">
        <v>19000</v>
      </c>
      <c r="L303" s="819"/>
      <c r="M303" s="819"/>
      <c r="N303" s="819"/>
      <c r="O303" s="819"/>
      <c r="P303" s="819"/>
      <c r="Q303" s="819"/>
      <c r="R303" s="819"/>
      <c r="S303" s="781"/>
      <c r="T303" s="782"/>
      <c r="U303" s="781"/>
      <c r="V303" s="781"/>
      <c r="W303" s="781"/>
    </row>
    <row r="304" spans="1:23" s="269" customFormat="1" ht="20.399999999999999" customHeight="1">
      <c r="A304" s="793">
        <v>900</v>
      </c>
      <c r="B304" s="776"/>
      <c r="C304" s="776"/>
      <c r="D304" s="777" t="s">
        <v>60</v>
      </c>
      <c r="E304" s="818">
        <f>E305+E311+E316</f>
        <v>1534956</v>
      </c>
      <c r="F304" s="818">
        <f t="shared" ref="F304:G304" si="66">F305+F311+F316</f>
        <v>1853256.92</v>
      </c>
      <c r="G304" s="818">
        <f t="shared" si="66"/>
        <v>1617669.63</v>
      </c>
      <c r="H304" s="779">
        <f t="shared" si="62"/>
        <v>87.287931454209811</v>
      </c>
      <c r="I304" s="818">
        <f>I305+I311+I316</f>
        <v>1495634.6199999999</v>
      </c>
      <c r="J304" s="818">
        <f>J305+J311+J316</f>
        <v>74021.440000000002</v>
      </c>
      <c r="K304" s="818">
        <f t="shared" ref="K304" si="67">K305+K311+K316</f>
        <v>1421344.6199999999</v>
      </c>
      <c r="L304" s="818"/>
      <c r="M304" s="818">
        <f>M305+M311+M316</f>
        <v>268.56</v>
      </c>
      <c r="N304" s="818"/>
      <c r="O304" s="825"/>
      <c r="P304" s="825"/>
      <c r="Q304" s="818">
        <f>Q305+Q311+Q316</f>
        <v>122035.01</v>
      </c>
      <c r="R304" s="818"/>
      <c r="S304" s="781"/>
      <c r="T304" s="782"/>
      <c r="U304" s="781"/>
      <c r="V304" s="781"/>
      <c r="W304" s="781"/>
    </row>
    <row r="305" spans="1:23" s="269" customFormat="1" ht="15" customHeight="1">
      <c r="A305" s="793"/>
      <c r="B305" s="824">
        <v>90002</v>
      </c>
      <c r="C305" s="776"/>
      <c r="D305" s="796" t="s">
        <v>188</v>
      </c>
      <c r="E305" s="272">
        <f>SUM(E306:E310)</f>
        <v>730420</v>
      </c>
      <c r="F305" s="272">
        <f>SUM(F306:F310)</f>
        <v>785763.81</v>
      </c>
      <c r="G305" s="272">
        <f>SUM(G306:G310)</f>
        <v>724919.68</v>
      </c>
      <c r="H305" s="785">
        <f t="shared" si="62"/>
        <v>92.256689704250945</v>
      </c>
      <c r="I305" s="272">
        <f>SUM(J305:P305)</f>
        <v>724919.68</v>
      </c>
      <c r="J305" s="272">
        <f>SUM(J306:J310)</f>
        <v>20664</v>
      </c>
      <c r="K305" s="272">
        <f>SUM(K306:K310)</f>
        <v>704255.68</v>
      </c>
      <c r="L305" s="780"/>
      <c r="M305" s="780"/>
      <c r="N305" s="780"/>
      <c r="O305" s="825"/>
      <c r="P305" s="825"/>
      <c r="Q305" s="818"/>
      <c r="R305" s="818"/>
      <c r="S305" s="781"/>
      <c r="T305" s="782"/>
      <c r="U305" s="781"/>
      <c r="V305" s="781"/>
      <c r="W305" s="781"/>
    </row>
    <row r="306" spans="1:23" s="269" customFormat="1" ht="15" customHeight="1">
      <c r="A306" s="793"/>
      <c r="B306" s="826"/>
      <c r="C306" s="824" t="s">
        <v>207</v>
      </c>
      <c r="D306" s="58" t="s">
        <v>86</v>
      </c>
      <c r="E306" s="272">
        <v>18000</v>
      </c>
      <c r="F306" s="272">
        <v>18000</v>
      </c>
      <c r="G306" s="786">
        <v>17500</v>
      </c>
      <c r="H306" s="785">
        <f>G306/F306*100</f>
        <v>97.222222222222214</v>
      </c>
      <c r="I306" s="272">
        <f t="shared" ref="I306:I309" si="68">SUM(J306:P306)</f>
        <v>17500</v>
      </c>
      <c r="J306" s="786">
        <v>17500</v>
      </c>
      <c r="K306" s="786"/>
      <c r="L306" s="780"/>
      <c r="M306" s="780"/>
      <c r="N306" s="780"/>
      <c r="O306" s="825"/>
      <c r="P306" s="825"/>
      <c r="Q306" s="818"/>
      <c r="R306" s="818"/>
      <c r="S306" s="781"/>
      <c r="T306" s="782"/>
      <c r="U306" s="781"/>
      <c r="V306" s="781"/>
      <c r="W306" s="781"/>
    </row>
    <row r="307" spans="1:23" s="269" customFormat="1" ht="15" customHeight="1">
      <c r="A307" s="793"/>
      <c r="B307" s="826"/>
      <c r="C307" s="824" t="s">
        <v>204</v>
      </c>
      <c r="D307" s="796" t="s">
        <v>88</v>
      </c>
      <c r="E307" s="272">
        <v>3078</v>
      </c>
      <c r="F307" s="272">
        <v>3078</v>
      </c>
      <c r="G307" s="786">
        <v>2992.5</v>
      </c>
      <c r="H307" s="785">
        <f t="shared" si="62"/>
        <v>97.222222222222214</v>
      </c>
      <c r="I307" s="272">
        <f t="shared" si="68"/>
        <v>2992.5</v>
      </c>
      <c r="J307" s="786">
        <v>2992.5</v>
      </c>
      <c r="K307" s="786"/>
      <c r="L307" s="780"/>
      <c r="M307" s="780"/>
      <c r="N307" s="780"/>
      <c r="O307" s="825"/>
      <c r="P307" s="825"/>
      <c r="Q307" s="818"/>
      <c r="R307" s="818"/>
      <c r="S307" s="781"/>
      <c r="T307" s="782"/>
      <c r="U307" s="781"/>
      <c r="V307" s="781"/>
      <c r="W307" s="781"/>
    </row>
    <row r="308" spans="1:23" s="269" customFormat="1" ht="15" customHeight="1">
      <c r="A308" s="793"/>
      <c r="B308" s="826"/>
      <c r="C308" s="824" t="s">
        <v>205</v>
      </c>
      <c r="D308" s="796" t="s">
        <v>89</v>
      </c>
      <c r="E308" s="272">
        <v>442</v>
      </c>
      <c r="F308" s="272">
        <v>442</v>
      </c>
      <c r="G308" s="786">
        <v>171.5</v>
      </c>
      <c r="H308" s="785">
        <f t="shared" si="62"/>
        <v>38.800904977375566</v>
      </c>
      <c r="I308" s="272">
        <f t="shared" si="68"/>
        <v>171.5</v>
      </c>
      <c r="J308" s="786">
        <v>171.5</v>
      </c>
      <c r="K308" s="786"/>
      <c r="L308" s="780"/>
      <c r="M308" s="780"/>
      <c r="N308" s="780"/>
      <c r="O308" s="825"/>
      <c r="P308" s="825"/>
      <c r="Q308" s="818"/>
      <c r="R308" s="818"/>
      <c r="S308" s="781"/>
      <c r="T308" s="782"/>
      <c r="U308" s="781"/>
      <c r="V308" s="781"/>
      <c r="W308" s="781"/>
    </row>
    <row r="309" spans="1:23" s="269" customFormat="1" ht="15" customHeight="1">
      <c r="A309" s="793"/>
      <c r="B309" s="826"/>
      <c r="C309" s="824" t="s">
        <v>206</v>
      </c>
      <c r="D309" s="796" t="s">
        <v>170</v>
      </c>
      <c r="E309" s="272">
        <v>1900</v>
      </c>
      <c r="F309" s="272">
        <v>2243.81</v>
      </c>
      <c r="G309" s="786">
        <v>1157.04</v>
      </c>
      <c r="H309" s="785">
        <f t="shared" si="62"/>
        <v>51.565863419808281</v>
      </c>
      <c r="I309" s="272">
        <f t="shared" si="68"/>
        <v>1157.04</v>
      </c>
      <c r="J309" s="780"/>
      <c r="K309" s="786">
        <v>1157.04</v>
      </c>
      <c r="L309" s="780"/>
      <c r="M309" s="780"/>
      <c r="N309" s="780"/>
      <c r="O309" s="825"/>
      <c r="P309" s="825"/>
      <c r="Q309" s="818"/>
      <c r="R309" s="818"/>
      <c r="S309" s="781"/>
      <c r="T309" s="782"/>
      <c r="U309" s="781"/>
      <c r="V309" s="781"/>
      <c r="W309" s="781"/>
    </row>
    <row r="310" spans="1:23" s="269" customFormat="1" ht="15" customHeight="1">
      <c r="A310" s="793"/>
      <c r="B310" s="826"/>
      <c r="C310" s="824" t="s">
        <v>128</v>
      </c>
      <c r="D310" s="796" t="s">
        <v>84</v>
      </c>
      <c r="E310" s="272">
        <v>707000</v>
      </c>
      <c r="F310" s="272">
        <v>762000</v>
      </c>
      <c r="G310" s="786">
        <v>703098.64</v>
      </c>
      <c r="H310" s="785">
        <f t="shared" si="62"/>
        <v>92.270162729658793</v>
      </c>
      <c r="I310" s="272">
        <f t="shared" ref="I310:I329" si="69">SUM(J310:P310)</f>
        <v>703098.64</v>
      </c>
      <c r="J310" s="780"/>
      <c r="K310" s="786">
        <v>703098.64</v>
      </c>
      <c r="L310" s="780"/>
      <c r="M310" s="780"/>
      <c r="N310" s="780"/>
      <c r="O310" s="825"/>
      <c r="P310" s="825"/>
      <c r="Q310" s="818"/>
      <c r="R310" s="818"/>
      <c r="S310" s="781"/>
      <c r="T310" s="782"/>
      <c r="U310" s="781"/>
      <c r="V310" s="781"/>
      <c r="W310" s="781"/>
    </row>
    <row r="311" spans="1:23" s="269" customFormat="1" ht="15" customHeight="1">
      <c r="A311" s="793"/>
      <c r="B311" s="803">
        <v>90015</v>
      </c>
      <c r="C311" s="803"/>
      <c r="D311" s="271" t="s">
        <v>189</v>
      </c>
      <c r="E311" s="272">
        <f>SUM(E312:E315)</f>
        <v>370000</v>
      </c>
      <c r="F311" s="272">
        <f>SUM(F312:F315)</f>
        <v>345000</v>
      </c>
      <c r="G311" s="272">
        <f>SUM(G312:G315)</f>
        <v>310992.84000000003</v>
      </c>
      <c r="H311" s="785">
        <f t="shared" si="62"/>
        <v>90.142852173913042</v>
      </c>
      <c r="I311" s="272">
        <f t="shared" si="69"/>
        <v>310992.84000000003</v>
      </c>
      <c r="J311" s="789"/>
      <c r="K311" s="272">
        <f>SUM(K312:K315)</f>
        <v>310992.84000000003</v>
      </c>
      <c r="L311" s="789"/>
      <c r="M311" s="789"/>
      <c r="N311" s="790"/>
      <c r="O311" s="790"/>
      <c r="P311" s="790"/>
      <c r="Q311" s="789"/>
      <c r="R311" s="790"/>
      <c r="S311" s="781"/>
      <c r="T311" s="782"/>
      <c r="U311" s="781"/>
      <c r="V311" s="781"/>
      <c r="W311" s="781"/>
    </row>
    <row r="312" spans="1:23" s="269" customFormat="1" ht="15" customHeight="1">
      <c r="A312" s="793"/>
      <c r="B312" s="803"/>
      <c r="C312" s="787">
        <v>4210</v>
      </c>
      <c r="D312" s="58" t="s">
        <v>83</v>
      </c>
      <c r="E312" s="788">
        <v>15000</v>
      </c>
      <c r="F312" s="788"/>
      <c r="G312" s="786"/>
      <c r="H312" s="785"/>
      <c r="I312" s="272"/>
      <c r="J312" s="789"/>
      <c r="K312" s="800"/>
      <c r="L312" s="789"/>
      <c r="M312" s="789"/>
      <c r="N312" s="790"/>
      <c r="O312" s="790"/>
      <c r="P312" s="790"/>
      <c r="Q312" s="789"/>
      <c r="R312" s="790"/>
      <c r="S312" s="781"/>
      <c r="T312" s="782"/>
      <c r="U312" s="781"/>
      <c r="V312" s="781"/>
      <c r="W312" s="781"/>
    </row>
    <row r="313" spans="1:23" s="269" customFormat="1" ht="15" customHeight="1">
      <c r="A313" s="793"/>
      <c r="B313" s="803"/>
      <c r="C313" s="787">
        <v>4260</v>
      </c>
      <c r="D313" s="58" t="s">
        <v>170</v>
      </c>
      <c r="E313" s="788">
        <v>260000</v>
      </c>
      <c r="F313" s="788">
        <v>260000</v>
      </c>
      <c r="G313" s="786">
        <v>240975.76</v>
      </c>
      <c r="H313" s="785">
        <f t="shared" si="62"/>
        <v>92.682984615384626</v>
      </c>
      <c r="I313" s="272">
        <f t="shared" si="69"/>
        <v>240975.76</v>
      </c>
      <c r="J313" s="789"/>
      <c r="K313" s="788">
        <v>240975.76</v>
      </c>
      <c r="L313" s="789"/>
      <c r="M313" s="789"/>
      <c r="N313" s="790"/>
      <c r="O313" s="790"/>
      <c r="P313" s="790"/>
      <c r="Q313" s="789"/>
      <c r="R313" s="790"/>
      <c r="S313" s="781"/>
      <c r="T313" s="782"/>
      <c r="U313" s="781"/>
      <c r="V313" s="781"/>
      <c r="W313" s="781"/>
    </row>
    <row r="314" spans="1:23" s="269" customFormat="1" ht="15" customHeight="1">
      <c r="A314" s="793"/>
      <c r="B314" s="803"/>
      <c r="C314" s="787">
        <v>4270</v>
      </c>
      <c r="D314" s="58" t="s">
        <v>157</v>
      </c>
      <c r="E314" s="788">
        <v>25000</v>
      </c>
      <c r="F314" s="788">
        <v>15000</v>
      </c>
      <c r="G314" s="786">
        <v>13710.68</v>
      </c>
      <c r="H314" s="785">
        <f t="shared" si="62"/>
        <v>91.404533333333333</v>
      </c>
      <c r="I314" s="272">
        <f t="shared" si="69"/>
        <v>13710.68</v>
      </c>
      <c r="J314" s="789"/>
      <c r="K314" s="800">
        <v>13710.68</v>
      </c>
      <c r="L314" s="789"/>
      <c r="M314" s="789"/>
      <c r="N314" s="790"/>
      <c r="O314" s="790"/>
      <c r="P314" s="790"/>
      <c r="Q314" s="789"/>
      <c r="R314" s="790"/>
      <c r="S314" s="781"/>
      <c r="T314" s="782"/>
      <c r="U314" s="781"/>
      <c r="V314" s="781"/>
      <c r="W314" s="781"/>
    </row>
    <row r="315" spans="1:23" s="269" customFormat="1" ht="15" customHeight="1">
      <c r="A315" s="793"/>
      <c r="B315" s="803"/>
      <c r="C315" s="787">
        <v>4300</v>
      </c>
      <c r="D315" s="58" t="s">
        <v>84</v>
      </c>
      <c r="E315" s="788">
        <v>70000</v>
      </c>
      <c r="F315" s="788">
        <v>70000</v>
      </c>
      <c r="G315" s="786">
        <v>56306.400000000001</v>
      </c>
      <c r="H315" s="785">
        <f t="shared" si="62"/>
        <v>80.437714285714293</v>
      </c>
      <c r="I315" s="272">
        <f t="shared" si="69"/>
        <v>56306.400000000001</v>
      </c>
      <c r="J315" s="789"/>
      <c r="K315" s="788">
        <v>56306.400000000001</v>
      </c>
      <c r="L315" s="789"/>
      <c r="M315" s="789"/>
      <c r="N315" s="790"/>
      <c r="O315" s="790"/>
      <c r="P315" s="790"/>
      <c r="Q315" s="789"/>
      <c r="R315" s="790"/>
      <c r="S315" s="781"/>
      <c r="T315" s="782"/>
      <c r="U315" s="781"/>
      <c r="V315" s="781"/>
      <c r="W315" s="781"/>
    </row>
    <row r="316" spans="1:23" s="269" customFormat="1" ht="15" customHeight="1">
      <c r="A316" s="793"/>
      <c r="B316" s="803">
        <v>90095</v>
      </c>
      <c r="C316" s="803"/>
      <c r="D316" s="271" t="s">
        <v>16</v>
      </c>
      <c r="E316" s="272">
        <f>SUM(E317:E331)</f>
        <v>434536</v>
      </c>
      <c r="F316" s="272">
        <f>SUM(F317:F331)</f>
        <v>722493.11</v>
      </c>
      <c r="G316" s="272">
        <f>SUM(G317:G331)</f>
        <v>581757.10999999987</v>
      </c>
      <c r="H316" s="785">
        <f t="shared" si="62"/>
        <v>80.520783097848494</v>
      </c>
      <c r="I316" s="272">
        <f>SUM(I317:I331)</f>
        <v>459722.09999999992</v>
      </c>
      <c r="J316" s="272">
        <f>SUM(J317:J331)</f>
        <v>53357.440000000002</v>
      </c>
      <c r="K316" s="272">
        <f>SUM(K317:K331)</f>
        <v>406096.09999999992</v>
      </c>
      <c r="L316" s="821"/>
      <c r="M316" s="272">
        <f>SUM(M317:M331)</f>
        <v>268.56</v>
      </c>
      <c r="N316" s="821"/>
      <c r="O316" s="790"/>
      <c r="P316" s="790"/>
      <c r="Q316" s="272">
        <f>SUM(Q317:Q331)</f>
        <v>122035.01</v>
      </c>
      <c r="R316" s="272"/>
      <c r="S316" s="781"/>
      <c r="T316" s="782"/>
      <c r="U316" s="781"/>
      <c r="V316" s="781"/>
      <c r="W316" s="781"/>
    </row>
    <row r="317" spans="1:23" s="269" customFormat="1" ht="20.399999999999999" customHeight="1">
      <c r="A317" s="793"/>
      <c r="B317" s="803"/>
      <c r="C317" s="787">
        <v>3020</v>
      </c>
      <c r="D317" s="58" t="s">
        <v>168</v>
      </c>
      <c r="E317" s="788">
        <v>500</v>
      </c>
      <c r="F317" s="788">
        <v>500</v>
      </c>
      <c r="G317" s="786">
        <v>268.56</v>
      </c>
      <c r="H317" s="785">
        <f t="shared" si="62"/>
        <v>53.712000000000003</v>
      </c>
      <c r="I317" s="272">
        <f t="shared" si="69"/>
        <v>268.56</v>
      </c>
      <c r="J317" s="821"/>
      <c r="K317" s="788"/>
      <c r="L317" s="789"/>
      <c r="M317" s="788">
        <v>268.56</v>
      </c>
      <c r="N317" s="788"/>
      <c r="O317" s="790"/>
      <c r="P317" s="790"/>
      <c r="Q317" s="791"/>
      <c r="R317" s="790"/>
      <c r="S317" s="781"/>
      <c r="T317" s="782"/>
      <c r="U317" s="781"/>
      <c r="V317" s="781"/>
      <c r="W317" s="781"/>
    </row>
    <row r="318" spans="1:23" s="269" customFormat="1" ht="15" customHeight="1">
      <c r="A318" s="793"/>
      <c r="B318" s="803"/>
      <c r="C318" s="787">
        <v>4010</v>
      </c>
      <c r="D318" s="58" t="s">
        <v>86</v>
      </c>
      <c r="E318" s="788">
        <v>24800</v>
      </c>
      <c r="F318" s="788">
        <v>35300</v>
      </c>
      <c r="G318" s="786">
        <v>35000</v>
      </c>
      <c r="H318" s="785">
        <f t="shared" si="62"/>
        <v>99.150141643059484</v>
      </c>
      <c r="I318" s="272">
        <f t="shared" si="69"/>
        <v>35000</v>
      </c>
      <c r="J318" s="821">
        <v>35000</v>
      </c>
      <c r="K318" s="788"/>
      <c r="L318" s="789"/>
      <c r="M318" s="788"/>
      <c r="N318" s="788"/>
      <c r="O318" s="790"/>
      <c r="P318" s="790"/>
      <c r="Q318" s="791"/>
      <c r="R318" s="790"/>
      <c r="S318" s="781"/>
      <c r="T318" s="782"/>
      <c r="U318" s="781"/>
      <c r="V318" s="781"/>
      <c r="W318" s="781"/>
    </row>
    <row r="319" spans="1:23" s="269" customFormat="1" ht="15" customHeight="1">
      <c r="A319" s="793"/>
      <c r="B319" s="803"/>
      <c r="C319" s="787">
        <v>4040</v>
      </c>
      <c r="D319" s="58" t="s">
        <v>87</v>
      </c>
      <c r="E319" s="788">
        <v>3570</v>
      </c>
      <c r="F319" s="788">
        <v>3570</v>
      </c>
      <c r="G319" s="786">
        <v>3570</v>
      </c>
      <c r="H319" s="785">
        <f t="shared" si="62"/>
        <v>100</v>
      </c>
      <c r="I319" s="272">
        <f t="shared" si="69"/>
        <v>3570</v>
      </c>
      <c r="J319" s="821">
        <v>3570</v>
      </c>
      <c r="K319" s="788"/>
      <c r="L319" s="789"/>
      <c r="M319" s="788"/>
      <c r="N319" s="788"/>
      <c r="O319" s="790"/>
      <c r="P319" s="790"/>
      <c r="Q319" s="791"/>
      <c r="R319" s="790"/>
      <c r="S319" s="781"/>
      <c r="T319" s="782"/>
      <c r="U319" s="781"/>
      <c r="V319" s="781"/>
      <c r="W319" s="781"/>
    </row>
    <row r="320" spans="1:23" s="269" customFormat="1" ht="15" customHeight="1">
      <c r="A320" s="793"/>
      <c r="B320" s="803"/>
      <c r="C320" s="787">
        <v>4110</v>
      </c>
      <c r="D320" s="58" t="s">
        <v>88</v>
      </c>
      <c r="E320" s="788">
        <v>5000</v>
      </c>
      <c r="F320" s="788">
        <v>5000</v>
      </c>
      <c r="G320" s="786">
        <v>4799.97</v>
      </c>
      <c r="H320" s="785">
        <f>G320/F320*100</f>
        <v>95.999400000000009</v>
      </c>
      <c r="I320" s="272">
        <f t="shared" si="69"/>
        <v>4799.97</v>
      </c>
      <c r="J320" s="821">
        <v>4799.97</v>
      </c>
      <c r="K320" s="788"/>
      <c r="L320" s="789"/>
      <c r="M320" s="788"/>
      <c r="N320" s="788"/>
      <c r="O320" s="790"/>
      <c r="P320" s="790"/>
      <c r="Q320" s="791"/>
      <c r="R320" s="790"/>
      <c r="S320" s="781"/>
      <c r="T320" s="782"/>
      <c r="U320" s="781"/>
      <c r="V320" s="781"/>
      <c r="W320" s="781"/>
    </row>
    <row r="321" spans="1:23" s="269" customFormat="1" ht="15" customHeight="1">
      <c r="A321" s="793"/>
      <c r="B321" s="803"/>
      <c r="C321" s="787">
        <v>4120</v>
      </c>
      <c r="D321" s="58" t="s">
        <v>89</v>
      </c>
      <c r="E321" s="788">
        <v>800</v>
      </c>
      <c r="F321" s="788">
        <v>800</v>
      </c>
      <c r="G321" s="786">
        <v>87.47</v>
      </c>
      <c r="H321" s="785">
        <f t="shared" ref="H321:H329" si="70">G321/F321*100</f>
        <v>10.93375</v>
      </c>
      <c r="I321" s="272">
        <f t="shared" si="69"/>
        <v>87.47</v>
      </c>
      <c r="J321" s="821">
        <v>87.47</v>
      </c>
      <c r="K321" s="788"/>
      <c r="L321" s="789"/>
      <c r="M321" s="788"/>
      <c r="N321" s="788"/>
      <c r="O321" s="790"/>
      <c r="P321" s="790"/>
      <c r="Q321" s="791"/>
      <c r="R321" s="790"/>
      <c r="S321" s="781"/>
      <c r="T321" s="782"/>
      <c r="U321" s="781"/>
      <c r="V321" s="781"/>
      <c r="W321" s="781"/>
    </row>
    <row r="322" spans="1:23" s="269" customFormat="1" ht="15" customHeight="1">
      <c r="A322" s="793"/>
      <c r="B322" s="803"/>
      <c r="C322" s="787">
        <v>4170</v>
      </c>
      <c r="D322" s="58" t="s">
        <v>190</v>
      </c>
      <c r="E322" s="788">
        <v>10000</v>
      </c>
      <c r="F322" s="788">
        <v>10000</v>
      </c>
      <c r="G322" s="786">
        <v>9900</v>
      </c>
      <c r="H322" s="785">
        <f t="shared" si="70"/>
        <v>99</v>
      </c>
      <c r="I322" s="272">
        <f t="shared" si="69"/>
        <v>9900</v>
      </c>
      <c r="J322" s="821">
        <v>9900</v>
      </c>
      <c r="K322" s="788"/>
      <c r="L322" s="789"/>
      <c r="M322" s="788"/>
      <c r="N322" s="788"/>
      <c r="O322" s="790"/>
      <c r="P322" s="790"/>
      <c r="Q322" s="791"/>
      <c r="R322" s="790"/>
      <c r="S322" s="781"/>
      <c r="T322" s="782"/>
      <c r="U322" s="781"/>
      <c r="V322" s="781"/>
      <c r="W322" s="781"/>
    </row>
    <row r="323" spans="1:23" s="269" customFormat="1" ht="15" customHeight="1">
      <c r="A323" s="793"/>
      <c r="B323" s="803"/>
      <c r="C323" s="787">
        <v>4210</v>
      </c>
      <c r="D323" s="58" t="s">
        <v>83</v>
      </c>
      <c r="E323" s="788">
        <v>100000</v>
      </c>
      <c r="F323" s="788">
        <v>160900</v>
      </c>
      <c r="G323" s="786">
        <v>143142.48000000001</v>
      </c>
      <c r="H323" s="785">
        <f t="shared" si="70"/>
        <v>88.963629583592294</v>
      </c>
      <c r="I323" s="272">
        <f t="shared" si="69"/>
        <v>143142.48000000001</v>
      </c>
      <c r="J323" s="821"/>
      <c r="K323" s="788">
        <v>143142.48000000001</v>
      </c>
      <c r="L323" s="789"/>
      <c r="M323" s="788"/>
      <c r="N323" s="788"/>
      <c r="O323" s="790"/>
      <c r="P323" s="790"/>
      <c r="Q323" s="791"/>
      <c r="R323" s="790"/>
      <c r="S323" s="781"/>
      <c r="T323" s="782"/>
      <c r="U323" s="781"/>
      <c r="V323" s="781"/>
      <c r="W323" s="781"/>
    </row>
    <row r="324" spans="1:23" s="269" customFormat="1" ht="15" customHeight="1">
      <c r="A324" s="793"/>
      <c r="B324" s="803"/>
      <c r="C324" s="787">
        <v>4260</v>
      </c>
      <c r="D324" s="58" t="s">
        <v>170</v>
      </c>
      <c r="E324" s="788">
        <v>25000</v>
      </c>
      <c r="F324" s="788">
        <v>25000</v>
      </c>
      <c r="G324" s="786">
        <v>16691.11</v>
      </c>
      <c r="H324" s="785">
        <f t="shared" si="70"/>
        <v>66.764440000000008</v>
      </c>
      <c r="I324" s="272">
        <f t="shared" si="69"/>
        <v>16691.11</v>
      </c>
      <c r="J324" s="821"/>
      <c r="K324" s="788">
        <v>16691.11</v>
      </c>
      <c r="L324" s="789"/>
      <c r="M324" s="788"/>
      <c r="N324" s="788"/>
      <c r="O324" s="790"/>
      <c r="P324" s="790"/>
      <c r="Q324" s="791"/>
      <c r="R324" s="790"/>
      <c r="S324" s="781"/>
      <c r="T324" s="782"/>
      <c r="U324" s="781"/>
      <c r="V324" s="781"/>
      <c r="W324" s="781"/>
    </row>
    <row r="325" spans="1:23" s="269" customFormat="1" ht="15" customHeight="1">
      <c r="A325" s="793"/>
      <c r="B325" s="803"/>
      <c r="C325" s="787">
        <v>4270</v>
      </c>
      <c r="D325" s="58" t="s">
        <v>157</v>
      </c>
      <c r="E325" s="788">
        <v>50000</v>
      </c>
      <c r="F325" s="788">
        <v>161057.10999999999</v>
      </c>
      <c r="G325" s="786">
        <v>116114.05</v>
      </c>
      <c r="H325" s="785">
        <f t="shared" si="70"/>
        <v>72.094954392264967</v>
      </c>
      <c r="I325" s="272">
        <f t="shared" si="69"/>
        <v>116114.05</v>
      </c>
      <c r="J325" s="821"/>
      <c r="K325" s="788">
        <v>116114.05</v>
      </c>
      <c r="L325" s="789"/>
      <c r="M325" s="788"/>
      <c r="N325" s="788"/>
      <c r="O325" s="790"/>
      <c r="P325" s="790"/>
      <c r="Q325" s="791"/>
      <c r="R325" s="790"/>
      <c r="S325" s="781"/>
      <c r="T325" s="782"/>
      <c r="U325" s="781"/>
      <c r="V325" s="781"/>
      <c r="W325" s="781"/>
    </row>
    <row r="326" spans="1:23" s="269" customFormat="1" ht="15" customHeight="1">
      <c r="A326" s="793"/>
      <c r="B326" s="803"/>
      <c r="C326" s="787">
        <v>4300</v>
      </c>
      <c r="D326" s="58" t="s">
        <v>84</v>
      </c>
      <c r="E326" s="788">
        <v>160000</v>
      </c>
      <c r="F326" s="788">
        <v>160000</v>
      </c>
      <c r="G326" s="786">
        <v>127510.84</v>
      </c>
      <c r="H326" s="785">
        <f t="shared" si="70"/>
        <v>79.694275000000005</v>
      </c>
      <c r="I326" s="272">
        <f t="shared" si="69"/>
        <v>127510.84</v>
      </c>
      <c r="J326" s="821"/>
      <c r="K326" s="788">
        <v>127510.84</v>
      </c>
      <c r="L326" s="789"/>
      <c r="M326" s="788"/>
      <c r="N326" s="788"/>
      <c r="O326" s="790"/>
      <c r="P326" s="790"/>
      <c r="Q326" s="791"/>
      <c r="R326" s="790"/>
      <c r="S326" s="781"/>
      <c r="T326" s="782"/>
      <c r="U326" s="781"/>
      <c r="V326" s="781"/>
      <c r="W326" s="781"/>
    </row>
    <row r="327" spans="1:23" s="269" customFormat="1" ht="15" customHeight="1">
      <c r="A327" s="793"/>
      <c r="B327" s="803"/>
      <c r="C327" s="787">
        <v>4360</v>
      </c>
      <c r="D327" s="58" t="s">
        <v>210</v>
      </c>
      <c r="E327" s="788">
        <v>1000</v>
      </c>
      <c r="F327" s="788">
        <v>1000</v>
      </c>
      <c r="G327" s="786">
        <v>990.54</v>
      </c>
      <c r="H327" s="785">
        <f t="shared" si="70"/>
        <v>99.054000000000002</v>
      </c>
      <c r="I327" s="272">
        <f t="shared" si="69"/>
        <v>990.54</v>
      </c>
      <c r="J327" s="821"/>
      <c r="K327" s="788">
        <v>990.54</v>
      </c>
      <c r="L327" s="789"/>
      <c r="M327" s="788"/>
      <c r="N327" s="788"/>
      <c r="O327" s="790"/>
      <c r="P327" s="790"/>
      <c r="Q327" s="791"/>
      <c r="R327" s="790"/>
      <c r="S327" s="781"/>
      <c r="T327" s="782"/>
      <c r="U327" s="781"/>
      <c r="V327" s="781"/>
      <c r="W327" s="781"/>
    </row>
    <row r="328" spans="1:23" s="269" customFormat="1" ht="15" customHeight="1">
      <c r="A328" s="793"/>
      <c r="B328" s="803"/>
      <c r="C328" s="787">
        <v>4430</v>
      </c>
      <c r="D328" s="58" t="s">
        <v>85</v>
      </c>
      <c r="E328" s="788">
        <v>1500</v>
      </c>
      <c r="F328" s="788">
        <v>1500</v>
      </c>
      <c r="G328" s="786">
        <v>461.42</v>
      </c>
      <c r="H328" s="785">
        <f t="shared" si="70"/>
        <v>30.761333333333337</v>
      </c>
      <c r="I328" s="272">
        <f t="shared" si="69"/>
        <v>461.42</v>
      </c>
      <c r="J328" s="821"/>
      <c r="K328" s="788">
        <v>461.42</v>
      </c>
      <c r="L328" s="789"/>
      <c r="M328" s="788"/>
      <c r="N328" s="788"/>
      <c r="O328" s="790"/>
      <c r="P328" s="790"/>
      <c r="Q328" s="791"/>
      <c r="R328" s="790"/>
      <c r="S328" s="781"/>
      <c r="T328" s="782"/>
      <c r="U328" s="781"/>
      <c r="V328" s="781"/>
      <c r="W328" s="781"/>
    </row>
    <row r="329" spans="1:23" s="269" customFormat="1" ht="15" customHeight="1">
      <c r="A329" s="793"/>
      <c r="B329" s="803"/>
      <c r="C329" s="787">
        <v>4440</v>
      </c>
      <c r="D329" s="58" t="s">
        <v>96</v>
      </c>
      <c r="E329" s="788">
        <v>1186</v>
      </c>
      <c r="F329" s="788">
        <v>1186</v>
      </c>
      <c r="G329" s="786">
        <v>1185.6600000000001</v>
      </c>
      <c r="H329" s="785">
        <f t="shared" si="70"/>
        <v>99.971332209106251</v>
      </c>
      <c r="I329" s="272">
        <f t="shared" si="69"/>
        <v>1185.6600000000001</v>
      </c>
      <c r="J329" s="821"/>
      <c r="K329" s="788">
        <v>1185.6600000000001</v>
      </c>
      <c r="L329" s="789"/>
      <c r="M329" s="788"/>
      <c r="N329" s="788"/>
      <c r="O329" s="790"/>
      <c r="P329" s="790"/>
      <c r="Q329" s="791"/>
      <c r="R329" s="790"/>
      <c r="S329" s="781"/>
      <c r="T329" s="782"/>
      <c r="U329" s="781"/>
      <c r="V329" s="781"/>
      <c r="W329" s="781"/>
    </row>
    <row r="330" spans="1:23" s="269" customFormat="1" ht="15" customHeight="1">
      <c r="A330" s="793"/>
      <c r="B330" s="803"/>
      <c r="C330" s="787">
        <v>6050</v>
      </c>
      <c r="D330" s="58" t="s">
        <v>158</v>
      </c>
      <c r="E330" s="788"/>
      <c r="F330" s="788">
        <v>109000</v>
      </c>
      <c r="G330" s="786">
        <v>108319.28</v>
      </c>
      <c r="H330" s="785"/>
      <c r="I330" s="272"/>
      <c r="J330" s="821"/>
      <c r="K330" s="788"/>
      <c r="L330" s="789"/>
      <c r="M330" s="788"/>
      <c r="N330" s="788"/>
      <c r="O330" s="790"/>
      <c r="P330" s="790"/>
      <c r="Q330" s="788">
        <v>108319.28</v>
      </c>
      <c r="R330" s="788"/>
      <c r="S330" s="781"/>
      <c r="T330" s="782"/>
      <c r="U330" s="781"/>
      <c r="V330" s="781"/>
      <c r="W330" s="781"/>
    </row>
    <row r="331" spans="1:23" s="269" customFormat="1" ht="20.399999999999999" customHeight="1">
      <c r="A331" s="793"/>
      <c r="B331" s="803"/>
      <c r="C331" s="787">
        <v>6060</v>
      </c>
      <c r="D331" s="58" t="s">
        <v>165</v>
      </c>
      <c r="E331" s="788">
        <v>51180</v>
      </c>
      <c r="F331" s="788">
        <v>47680</v>
      </c>
      <c r="G331" s="786">
        <v>13715.73</v>
      </c>
      <c r="H331" s="785"/>
      <c r="I331" s="272"/>
      <c r="J331" s="821"/>
      <c r="K331" s="788"/>
      <c r="L331" s="789"/>
      <c r="M331" s="788"/>
      <c r="N331" s="788"/>
      <c r="O331" s="790"/>
      <c r="P331" s="790"/>
      <c r="Q331" s="788">
        <v>13715.73</v>
      </c>
      <c r="R331" s="788"/>
      <c r="S331" s="781"/>
      <c r="T331" s="782"/>
      <c r="U331" s="781"/>
      <c r="V331" s="781"/>
      <c r="W331" s="781"/>
    </row>
    <row r="332" spans="1:23" s="269" customFormat="1" ht="15" customHeight="1">
      <c r="A332" s="793">
        <v>921</v>
      </c>
      <c r="B332" s="776"/>
      <c r="C332" s="776"/>
      <c r="D332" s="777" t="s">
        <v>62</v>
      </c>
      <c r="E332" s="818">
        <f>E333+E335+E337</f>
        <v>272000</v>
      </c>
      <c r="F332" s="818">
        <f t="shared" ref="F332:G332" si="71">F333+F335+F337</f>
        <v>272000</v>
      </c>
      <c r="G332" s="818">
        <f t="shared" si="71"/>
        <v>255858.02</v>
      </c>
      <c r="H332" s="779">
        <f t="shared" ref="H332:H349" si="72">G332/F332*100</f>
        <v>94.065448529411768</v>
      </c>
      <c r="I332" s="780">
        <f>SUM(J332:P332)</f>
        <v>255858.02</v>
      </c>
      <c r="J332" s="818"/>
      <c r="K332" s="818">
        <f>K333+K335+K337</f>
        <v>1397</v>
      </c>
      <c r="L332" s="818">
        <f>L333+L335+L337</f>
        <v>254461.02</v>
      </c>
      <c r="M332" s="780"/>
      <c r="N332" s="818"/>
      <c r="O332" s="825"/>
      <c r="P332" s="825"/>
      <c r="Q332" s="780"/>
      <c r="R332" s="825"/>
      <c r="S332" s="781"/>
      <c r="T332" s="782"/>
      <c r="U332" s="781"/>
      <c r="V332" s="781"/>
      <c r="W332" s="781"/>
    </row>
    <row r="333" spans="1:23" s="269" customFormat="1" ht="15" customHeight="1">
      <c r="A333" s="793"/>
      <c r="B333" s="795">
        <v>92105</v>
      </c>
      <c r="C333" s="795"/>
      <c r="D333" s="271" t="s">
        <v>63</v>
      </c>
      <c r="E333" s="272">
        <f>SUM(E334:E334)</f>
        <v>5000</v>
      </c>
      <c r="F333" s="272">
        <f>SUM(F334:F334)</f>
        <v>5000</v>
      </c>
      <c r="G333" s="272">
        <f>SUM(G334:G334)</f>
        <v>4461.0200000000004</v>
      </c>
      <c r="H333" s="785">
        <f t="shared" si="72"/>
        <v>89.220400000000012</v>
      </c>
      <c r="I333" s="786">
        <f>J333+K333+L333+M333+N333+O333+P333</f>
        <v>4461.0200000000004</v>
      </c>
      <c r="J333" s="272"/>
      <c r="K333" s="272"/>
      <c r="L333" s="786">
        <f>L334</f>
        <v>4461.0200000000004</v>
      </c>
      <c r="M333" s="789"/>
      <c r="N333" s="272"/>
      <c r="O333" s="790"/>
      <c r="P333" s="790"/>
      <c r="Q333" s="789"/>
      <c r="R333" s="790"/>
      <c r="S333" s="781"/>
      <c r="T333" s="782"/>
      <c r="U333" s="781"/>
      <c r="V333" s="781"/>
      <c r="W333" s="781"/>
    </row>
    <row r="334" spans="1:23" s="269" customFormat="1" ht="57.6" customHeight="1">
      <c r="A334" s="793"/>
      <c r="B334" s="795"/>
      <c r="C334" s="795">
        <v>2360</v>
      </c>
      <c r="D334" s="271" t="s">
        <v>191</v>
      </c>
      <c r="E334" s="272">
        <v>5000</v>
      </c>
      <c r="F334" s="272">
        <v>5000</v>
      </c>
      <c r="G334" s="786">
        <v>4461.0200000000004</v>
      </c>
      <c r="H334" s="785">
        <f t="shared" si="72"/>
        <v>89.220400000000012</v>
      </c>
      <c r="I334" s="800">
        <f>J334+K334+L334+M334+N334+O334+P334</f>
        <v>4461.0200000000004</v>
      </c>
      <c r="J334" s="786"/>
      <c r="K334" s="788"/>
      <c r="L334" s="788">
        <v>4461.0200000000004</v>
      </c>
      <c r="M334" s="789"/>
      <c r="N334" s="788"/>
      <c r="O334" s="790"/>
      <c r="P334" s="790"/>
      <c r="Q334" s="789"/>
      <c r="R334" s="790"/>
      <c r="S334" s="781"/>
      <c r="T334" s="782"/>
      <c r="U334" s="781"/>
      <c r="V334" s="781"/>
      <c r="W334" s="781"/>
    </row>
    <row r="335" spans="1:23" s="269" customFormat="1" ht="15" customHeight="1">
      <c r="A335" s="793"/>
      <c r="B335" s="795">
        <v>92116</v>
      </c>
      <c r="C335" s="795"/>
      <c r="D335" s="271" t="s">
        <v>192</v>
      </c>
      <c r="E335" s="272">
        <f>SUM(E336:E336)</f>
        <v>250000</v>
      </c>
      <c r="F335" s="272">
        <f>SUM(F336:F336)</f>
        <v>250000</v>
      </c>
      <c r="G335" s="272">
        <f>SUM(G336:G336)</f>
        <v>250000</v>
      </c>
      <c r="H335" s="785">
        <f t="shared" si="72"/>
        <v>100</v>
      </c>
      <c r="I335" s="786">
        <f>SUM(J335:P335)</f>
        <v>250000</v>
      </c>
      <c r="J335" s="789"/>
      <c r="K335" s="272"/>
      <c r="L335" s="788">
        <f>L336</f>
        <v>250000</v>
      </c>
      <c r="M335" s="789"/>
      <c r="N335" s="790"/>
      <c r="O335" s="790"/>
      <c r="P335" s="790"/>
      <c r="Q335" s="789"/>
      <c r="R335" s="790"/>
      <c r="S335" s="781"/>
      <c r="T335" s="782"/>
      <c r="U335" s="781"/>
      <c r="V335" s="781"/>
      <c r="W335" s="781"/>
    </row>
    <row r="336" spans="1:23" s="269" customFormat="1" ht="20.399999999999999">
      <c r="A336" s="793"/>
      <c r="B336" s="795"/>
      <c r="C336" s="787">
        <v>2480</v>
      </c>
      <c r="D336" s="58" t="s">
        <v>193</v>
      </c>
      <c r="E336" s="788">
        <v>250000</v>
      </c>
      <c r="F336" s="788">
        <v>250000</v>
      </c>
      <c r="G336" s="786">
        <v>250000</v>
      </c>
      <c r="H336" s="785">
        <f t="shared" si="72"/>
        <v>100</v>
      </c>
      <c r="I336" s="272">
        <f t="shared" ref="I336" si="73">SUM(J336:P336)</f>
        <v>250000</v>
      </c>
      <c r="J336" s="789"/>
      <c r="K336" s="788"/>
      <c r="L336" s="788">
        <v>250000</v>
      </c>
      <c r="M336" s="789"/>
      <c r="N336" s="790"/>
      <c r="O336" s="790"/>
      <c r="P336" s="790"/>
      <c r="Q336" s="789"/>
      <c r="R336" s="790"/>
      <c r="S336" s="781"/>
      <c r="T336" s="782"/>
      <c r="U336" s="781"/>
      <c r="V336" s="781"/>
      <c r="W336" s="781"/>
    </row>
    <row r="337" spans="1:26" s="269" customFormat="1" ht="15" customHeight="1">
      <c r="A337" s="793"/>
      <c r="B337" s="795">
        <v>92195</v>
      </c>
      <c r="C337" s="795"/>
      <c r="D337" s="271" t="s">
        <v>16</v>
      </c>
      <c r="E337" s="272">
        <f>SUM(E338:E339)</f>
        <v>17000</v>
      </c>
      <c r="F337" s="272">
        <f>SUM(F338:F339)</f>
        <v>17000</v>
      </c>
      <c r="G337" s="272">
        <f>SUM(G338:G339)</f>
        <v>1397</v>
      </c>
      <c r="H337" s="785">
        <f t="shared" si="72"/>
        <v>8.2176470588235304</v>
      </c>
      <c r="I337" s="272">
        <f>SUM(J337:P337)</f>
        <v>1397</v>
      </c>
      <c r="J337" s="789"/>
      <c r="K337" s="272">
        <f>K338</f>
        <v>1397</v>
      </c>
      <c r="L337" s="272"/>
      <c r="M337" s="789"/>
      <c r="N337" s="790"/>
      <c r="O337" s="790"/>
      <c r="P337" s="790"/>
      <c r="Q337" s="789"/>
      <c r="R337" s="790"/>
      <c r="S337" s="781"/>
      <c r="T337" s="782"/>
      <c r="U337" s="781"/>
      <c r="V337" s="781"/>
      <c r="W337" s="781"/>
    </row>
    <row r="338" spans="1:26" s="269" customFormat="1" ht="15" customHeight="1">
      <c r="A338" s="793"/>
      <c r="B338" s="795"/>
      <c r="C338" s="787">
        <v>4210</v>
      </c>
      <c r="D338" s="58" t="s">
        <v>83</v>
      </c>
      <c r="E338" s="788">
        <v>12500</v>
      </c>
      <c r="F338" s="788">
        <v>12500</v>
      </c>
      <c r="G338" s="786">
        <v>1397</v>
      </c>
      <c r="H338" s="785">
        <f t="shared" si="72"/>
        <v>11.176</v>
      </c>
      <c r="I338" s="786">
        <f>SUM(J338:P338)</f>
        <v>1397</v>
      </c>
      <c r="J338" s="789"/>
      <c r="K338" s="788">
        <v>1397</v>
      </c>
      <c r="L338" s="788"/>
      <c r="M338" s="789"/>
      <c r="N338" s="790"/>
      <c r="O338" s="790"/>
      <c r="P338" s="790"/>
      <c r="Q338" s="789"/>
      <c r="R338" s="790"/>
      <c r="S338" s="781"/>
      <c r="T338" s="782"/>
      <c r="U338" s="781"/>
      <c r="V338" s="781"/>
      <c r="W338" s="781"/>
    </row>
    <row r="339" spans="1:26" s="269" customFormat="1" ht="15" customHeight="1">
      <c r="A339" s="793"/>
      <c r="B339" s="795"/>
      <c r="C339" s="787">
        <v>4270</v>
      </c>
      <c r="D339" s="58" t="s">
        <v>157</v>
      </c>
      <c r="E339" s="788">
        <v>4500</v>
      </c>
      <c r="F339" s="788">
        <v>4500</v>
      </c>
      <c r="G339" s="786"/>
      <c r="H339" s="785"/>
      <c r="I339" s="786"/>
      <c r="J339" s="786"/>
      <c r="K339" s="788"/>
      <c r="L339" s="789"/>
      <c r="M339" s="789"/>
      <c r="N339" s="790"/>
      <c r="O339" s="790"/>
      <c r="P339" s="790"/>
      <c r="Q339" s="789"/>
      <c r="R339" s="790"/>
      <c r="S339" s="781"/>
      <c r="T339" s="782"/>
      <c r="U339" s="781"/>
      <c r="V339" s="781"/>
      <c r="W339" s="781"/>
    </row>
    <row r="340" spans="1:26" s="269" customFormat="1" ht="15" customHeight="1">
      <c r="A340" s="793">
        <v>926</v>
      </c>
      <c r="B340" s="776"/>
      <c r="C340" s="776"/>
      <c r="D340" s="827" t="s">
        <v>64</v>
      </c>
      <c r="E340" s="818">
        <f>E341+E343</f>
        <v>165000</v>
      </c>
      <c r="F340" s="818">
        <f t="shared" ref="F340:G340" si="74">F341+F343</f>
        <v>200000</v>
      </c>
      <c r="G340" s="818">
        <f t="shared" si="74"/>
        <v>181605.94</v>
      </c>
      <c r="H340" s="779">
        <f t="shared" si="72"/>
        <v>90.802970000000002</v>
      </c>
      <c r="I340" s="818">
        <f>I341+I343</f>
        <v>150117.94</v>
      </c>
      <c r="J340" s="818"/>
      <c r="K340" s="818">
        <f t="shared" ref="K340" si="75">K341+K343</f>
        <v>10117.94</v>
      </c>
      <c r="L340" s="818">
        <f>L341+L343</f>
        <v>140000</v>
      </c>
      <c r="M340" s="780"/>
      <c r="N340" s="780"/>
      <c r="O340" s="825"/>
      <c r="P340" s="825"/>
      <c r="Q340" s="818">
        <f>Q341+Q343</f>
        <v>31488</v>
      </c>
      <c r="R340" s="818"/>
      <c r="S340" s="781"/>
      <c r="T340" s="782"/>
      <c r="U340" s="781"/>
      <c r="V340" s="781"/>
      <c r="W340" s="781"/>
    </row>
    <row r="341" spans="1:26" s="269" customFormat="1" ht="15" customHeight="1">
      <c r="A341" s="793"/>
      <c r="B341" s="795">
        <v>92605</v>
      </c>
      <c r="C341" s="795"/>
      <c r="D341" s="271" t="s">
        <v>194</v>
      </c>
      <c r="E341" s="272">
        <f>E342</f>
        <v>140000</v>
      </c>
      <c r="F341" s="272">
        <f>F342</f>
        <v>140000</v>
      </c>
      <c r="G341" s="272">
        <f>G342</f>
        <v>140000</v>
      </c>
      <c r="H341" s="785">
        <f t="shared" si="72"/>
        <v>100</v>
      </c>
      <c r="I341" s="272">
        <f>I342</f>
        <v>140000</v>
      </c>
      <c r="J341" s="789"/>
      <c r="K341" s="272"/>
      <c r="L341" s="272">
        <f>L342</f>
        <v>140000</v>
      </c>
      <c r="M341" s="789"/>
      <c r="N341" s="272"/>
      <c r="O341" s="790"/>
      <c r="P341" s="790"/>
      <c r="Q341" s="272"/>
      <c r="R341" s="790"/>
      <c r="S341" s="781"/>
      <c r="T341" s="782"/>
      <c r="U341" s="781"/>
      <c r="V341" s="781"/>
      <c r="W341" s="781"/>
    </row>
    <row r="342" spans="1:26" s="269" customFormat="1" ht="63.6" customHeight="1">
      <c r="A342" s="793"/>
      <c r="B342" s="795"/>
      <c r="C342" s="795">
        <v>2360</v>
      </c>
      <c r="D342" s="271" t="s">
        <v>191</v>
      </c>
      <c r="E342" s="272">
        <v>140000</v>
      </c>
      <c r="F342" s="272">
        <v>140000</v>
      </c>
      <c r="G342" s="786">
        <v>140000</v>
      </c>
      <c r="H342" s="785">
        <f t="shared" si="72"/>
        <v>100</v>
      </c>
      <c r="I342" s="272">
        <f t="shared" ref="I342" si="76">SUM(J342:P342)</f>
        <v>140000</v>
      </c>
      <c r="J342" s="789"/>
      <c r="K342" s="789"/>
      <c r="L342" s="272">
        <v>140000</v>
      </c>
      <c r="M342" s="789"/>
      <c r="N342" s="272"/>
      <c r="O342" s="790"/>
      <c r="P342" s="790"/>
      <c r="Q342" s="790"/>
      <c r="R342" s="790"/>
      <c r="S342" s="781"/>
      <c r="T342" s="782"/>
      <c r="U342" s="781"/>
      <c r="V342" s="781"/>
      <c r="W342" s="781"/>
    </row>
    <row r="343" spans="1:26" s="269" customFormat="1" ht="15" customHeight="1">
      <c r="A343" s="793"/>
      <c r="B343" s="795">
        <v>92695</v>
      </c>
      <c r="C343" s="795"/>
      <c r="D343" s="271" t="s">
        <v>16</v>
      </c>
      <c r="E343" s="272">
        <f>SUM(E344:E348)</f>
        <v>25000</v>
      </c>
      <c r="F343" s="272">
        <f>SUM(F344:F348)</f>
        <v>60000</v>
      </c>
      <c r="G343" s="272">
        <f>SUM(G344:G348)</f>
        <v>41605.94</v>
      </c>
      <c r="H343" s="785">
        <f t="shared" si="72"/>
        <v>69.34323333333333</v>
      </c>
      <c r="I343" s="272">
        <f>SUM(J343:P343)</f>
        <v>10117.94</v>
      </c>
      <c r="J343" s="789"/>
      <c r="K343" s="272">
        <f>SUM(K344:K347)</f>
        <v>10117.94</v>
      </c>
      <c r="L343" s="789"/>
      <c r="M343" s="789"/>
      <c r="N343" s="790"/>
      <c r="O343" s="790"/>
      <c r="P343" s="790"/>
      <c r="Q343" s="272">
        <f>SUM(Q344:Q348)</f>
        <v>31488</v>
      </c>
      <c r="R343" s="272"/>
      <c r="S343" s="781"/>
      <c r="T343" s="782"/>
      <c r="U343" s="781"/>
      <c r="V343" s="781"/>
      <c r="W343" s="781"/>
    </row>
    <row r="344" spans="1:26" s="269" customFormat="1" ht="15" customHeight="1">
      <c r="A344" s="793"/>
      <c r="B344" s="795"/>
      <c r="C344" s="787">
        <v>4210</v>
      </c>
      <c r="D344" s="58" t="s">
        <v>83</v>
      </c>
      <c r="E344" s="788">
        <v>4000</v>
      </c>
      <c r="F344" s="788">
        <v>4000</v>
      </c>
      <c r="G344" s="786">
        <v>1228.1199999999999</v>
      </c>
      <c r="H344" s="785"/>
      <c r="I344" s="272">
        <f t="shared" ref="I344:I345" si="77">SUM(J344:P344)</f>
        <v>1228.1199999999999</v>
      </c>
      <c r="J344" s="789"/>
      <c r="K344" s="788">
        <v>1228.1199999999999</v>
      </c>
      <c r="L344" s="789"/>
      <c r="M344" s="789"/>
      <c r="N344" s="790"/>
      <c r="O344" s="790"/>
      <c r="P344" s="790"/>
      <c r="Q344" s="790"/>
      <c r="R344" s="790"/>
      <c r="S344" s="781"/>
      <c r="T344" s="782"/>
      <c r="U344" s="781"/>
      <c r="V344" s="781"/>
      <c r="W344" s="781"/>
    </row>
    <row r="345" spans="1:26" s="269" customFormat="1" ht="15" customHeight="1">
      <c r="A345" s="793"/>
      <c r="B345" s="803"/>
      <c r="C345" s="787">
        <v>4260</v>
      </c>
      <c r="D345" s="58" t="s">
        <v>170</v>
      </c>
      <c r="E345" s="788">
        <v>6000</v>
      </c>
      <c r="F345" s="788">
        <v>6000</v>
      </c>
      <c r="G345" s="786">
        <v>4003.9</v>
      </c>
      <c r="H345" s="785">
        <f t="shared" si="72"/>
        <v>66.731666666666669</v>
      </c>
      <c r="I345" s="272">
        <f t="shared" si="77"/>
        <v>4003.9</v>
      </c>
      <c r="J345" s="821"/>
      <c r="K345" s="788">
        <v>4003.9</v>
      </c>
      <c r="L345" s="789"/>
      <c r="M345" s="788"/>
      <c r="N345" s="788"/>
      <c r="O345" s="790"/>
      <c r="P345" s="790"/>
      <c r="Q345" s="791"/>
      <c r="R345" s="790"/>
      <c r="S345" s="781"/>
      <c r="T345" s="782"/>
      <c r="U345" s="781"/>
      <c r="V345" s="781"/>
      <c r="W345" s="781"/>
    </row>
    <row r="346" spans="1:26" s="269" customFormat="1" ht="15" customHeight="1">
      <c r="A346" s="793"/>
      <c r="B346" s="795"/>
      <c r="C346" s="787">
        <v>4270</v>
      </c>
      <c r="D346" s="58" t="s">
        <v>157</v>
      </c>
      <c r="E346" s="788">
        <v>10000</v>
      </c>
      <c r="F346" s="788">
        <v>10000</v>
      </c>
      <c r="G346" s="786"/>
      <c r="H346" s="785"/>
      <c r="I346" s="786"/>
      <c r="J346" s="789"/>
      <c r="K346" s="788"/>
      <c r="L346" s="789"/>
      <c r="M346" s="789"/>
      <c r="N346" s="790"/>
      <c r="O346" s="790"/>
      <c r="P346" s="790"/>
      <c r="Q346" s="790"/>
      <c r="R346" s="790"/>
      <c r="S346" s="781"/>
      <c r="T346" s="782"/>
      <c r="U346" s="781"/>
      <c r="V346" s="781"/>
      <c r="W346" s="781"/>
    </row>
    <row r="347" spans="1:26" s="269" customFormat="1" ht="15" customHeight="1">
      <c r="A347" s="793"/>
      <c r="B347" s="803"/>
      <c r="C347" s="787">
        <v>4300</v>
      </c>
      <c r="D347" s="58" t="s">
        <v>84</v>
      </c>
      <c r="E347" s="788">
        <v>5000</v>
      </c>
      <c r="F347" s="788">
        <v>5000</v>
      </c>
      <c r="G347" s="786">
        <v>4885.92</v>
      </c>
      <c r="H347" s="785">
        <f t="shared" si="72"/>
        <v>97.718400000000003</v>
      </c>
      <c r="I347" s="272">
        <f t="shared" ref="I347" si="78">SUM(J347:P347)</f>
        <v>4885.92</v>
      </c>
      <c r="J347" s="821"/>
      <c r="K347" s="788">
        <v>4885.92</v>
      </c>
      <c r="L347" s="789"/>
      <c r="M347" s="788"/>
      <c r="N347" s="788"/>
      <c r="O347" s="790"/>
      <c r="P347" s="790"/>
      <c r="Q347" s="788"/>
      <c r="R347" s="788"/>
      <c r="S347" s="781"/>
      <c r="T347" s="782"/>
      <c r="U347" s="781"/>
      <c r="V347" s="781"/>
      <c r="W347" s="781"/>
    </row>
    <row r="348" spans="1:26" s="269" customFormat="1" ht="19.2" customHeight="1">
      <c r="A348" s="793"/>
      <c r="B348" s="803"/>
      <c r="C348" s="787">
        <v>6060</v>
      </c>
      <c r="D348" s="58" t="s">
        <v>165</v>
      </c>
      <c r="E348" s="788"/>
      <c r="F348" s="788">
        <v>35000</v>
      </c>
      <c r="G348" s="786">
        <v>31488</v>
      </c>
      <c r="H348" s="785">
        <f t="shared" si="72"/>
        <v>89.965714285714284</v>
      </c>
      <c r="I348" s="272"/>
      <c r="J348" s="821"/>
      <c r="K348" s="788"/>
      <c r="L348" s="789"/>
      <c r="M348" s="788"/>
      <c r="N348" s="788"/>
      <c r="O348" s="790"/>
      <c r="P348" s="790"/>
      <c r="Q348" s="788">
        <v>31488</v>
      </c>
      <c r="R348" s="788"/>
      <c r="S348" s="781"/>
      <c r="T348" s="782"/>
      <c r="U348" s="781"/>
      <c r="V348" s="781"/>
      <c r="W348" s="781"/>
    </row>
    <row r="349" spans="1:26" s="275" customFormat="1" ht="27.6" customHeight="1">
      <c r="A349" s="1176" t="s">
        <v>143</v>
      </c>
      <c r="B349" s="1176"/>
      <c r="C349" s="1176"/>
      <c r="D349" s="1176"/>
      <c r="E349" s="274">
        <f>E12+E24+E40+E45+E50+E96+E107+E110+E129+E134+E216+E230+E262+E272+E304+E332+E340</f>
        <v>24171000</v>
      </c>
      <c r="F349" s="274">
        <f>F12+F24+F40+F45+F50+F96+F107+F110+F129+F134+F216+F230+F262+F272+F304+F332+F340</f>
        <v>26649000</v>
      </c>
      <c r="G349" s="274">
        <f>G12+G24+G40+G45+G50+G96+G107+G110+G129+G134+G216+G230+G262+G272+G304+G332+G340</f>
        <v>24071192.689999998</v>
      </c>
      <c r="H349" s="779">
        <f t="shared" si="72"/>
        <v>90.326814101842459</v>
      </c>
      <c r="I349" s="274">
        <f t="shared" ref="I349:R349" si="79">I12+I24+I40+I45+I50+I96+I107+I110+I129+I134+I216+I230+I262+I272+I304+I332+I340</f>
        <v>21611971.440000005</v>
      </c>
      <c r="J349" s="274">
        <f t="shared" si="79"/>
        <v>8591136.5399999991</v>
      </c>
      <c r="K349" s="274">
        <f t="shared" si="79"/>
        <v>5062690.28</v>
      </c>
      <c r="L349" s="274">
        <f t="shared" si="79"/>
        <v>494461.02</v>
      </c>
      <c r="M349" s="274">
        <f t="shared" si="79"/>
        <v>7463683.5999999996</v>
      </c>
      <c r="N349" s="274">
        <f t="shared" si="79"/>
        <v>0</v>
      </c>
      <c r="O349" s="274">
        <f t="shared" si="79"/>
        <v>0</v>
      </c>
      <c r="P349" s="274">
        <f t="shared" si="79"/>
        <v>0</v>
      </c>
      <c r="Q349" s="274">
        <f t="shared" si="79"/>
        <v>2459221.25</v>
      </c>
      <c r="R349" s="274">
        <f t="shared" si="79"/>
        <v>448950</v>
      </c>
      <c r="S349" s="828"/>
      <c r="T349" s="828"/>
      <c r="U349" s="828"/>
      <c r="V349" s="828"/>
      <c r="W349" s="828"/>
      <c r="X349" s="829"/>
      <c r="Y349" s="829"/>
      <c r="Z349" s="829"/>
    </row>
    <row r="350" spans="1:26" s="269" customFormat="1" ht="10.199999999999999" customHeight="1">
      <c r="A350" s="276"/>
      <c r="B350" s="277"/>
      <c r="C350" s="277"/>
      <c r="D350" s="267"/>
      <c r="E350" s="279"/>
      <c r="F350" s="278"/>
      <c r="G350" s="782"/>
      <c r="H350" s="280"/>
      <c r="I350" s="830"/>
      <c r="J350" s="782"/>
      <c r="N350" s="782"/>
    </row>
    <row r="351" spans="1:26" s="269" customFormat="1" ht="10.199999999999999">
      <c r="A351" s="276"/>
      <c r="B351" s="277"/>
      <c r="C351" s="277"/>
      <c r="D351" s="267"/>
      <c r="E351" s="279"/>
      <c r="F351" s="279"/>
      <c r="G351" s="279"/>
      <c r="H351" s="280"/>
      <c r="I351" s="782"/>
    </row>
    <row r="352" spans="1:26" s="269" customFormat="1" ht="10.199999999999999">
      <c r="A352" s="276"/>
      <c r="B352" s="277"/>
      <c r="C352" s="277"/>
      <c r="D352" s="267"/>
      <c r="E352" s="279"/>
      <c r="F352" s="279"/>
      <c r="G352" s="279"/>
      <c r="H352" s="280"/>
    </row>
    <row r="353" spans="1:9" s="269" customFormat="1" ht="10.199999999999999">
      <c r="A353" s="276"/>
      <c r="B353" s="277"/>
      <c r="C353" s="277"/>
      <c r="D353" s="267"/>
      <c r="E353" s="279"/>
      <c r="F353" s="279"/>
      <c r="G353" s="279"/>
      <c r="H353" s="280"/>
      <c r="I353" s="782"/>
    </row>
    <row r="354" spans="1:9" s="269" customFormat="1" ht="10.199999999999999">
      <c r="A354" s="276"/>
      <c r="B354" s="277"/>
      <c r="C354" s="277"/>
      <c r="D354" s="831"/>
      <c r="E354" s="279"/>
      <c r="F354" s="279"/>
      <c r="G354" s="279"/>
      <c r="H354" s="280"/>
      <c r="I354" s="782"/>
    </row>
    <row r="355" spans="1:9" s="269" customFormat="1" ht="10.199999999999999">
      <c r="A355" s="276"/>
      <c r="B355" s="277"/>
      <c r="C355" s="277"/>
      <c r="D355" s="267"/>
      <c r="E355" s="278"/>
      <c r="F355" s="278"/>
      <c r="H355" s="280"/>
      <c r="I355" s="782"/>
    </row>
    <row r="356" spans="1:9" s="269" customFormat="1" ht="10.199999999999999">
      <c r="A356" s="276"/>
      <c r="B356" s="277"/>
      <c r="C356" s="277"/>
      <c r="D356" s="267"/>
      <c r="E356" s="278"/>
      <c r="F356" s="278"/>
      <c r="H356" s="280"/>
    </row>
    <row r="357" spans="1:9" s="269" customFormat="1" ht="10.199999999999999">
      <c r="A357" s="276"/>
      <c r="B357" s="277"/>
      <c r="C357" s="277"/>
      <c r="D357" s="267"/>
      <c r="E357" s="278"/>
      <c r="F357" s="278"/>
      <c r="H357" s="280"/>
    </row>
    <row r="358" spans="1:9" s="269" customFormat="1" ht="10.199999999999999">
      <c r="A358" s="276"/>
      <c r="B358" s="277"/>
      <c r="C358" s="277"/>
      <c r="D358" s="267"/>
      <c r="E358" s="278"/>
      <c r="F358" s="278"/>
      <c r="H358" s="280"/>
    </row>
    <row r="359" spans="1:9" s="269" customFormat="1" ht="10.199999999999999">
      <c r="A359" s="276"/>
      <c r="B359" s="277"/>
      <c r="C359" s="277"/>
      <c r="D359" s="267"/>
      <c r="E359" s="278"/>
      <c r="F359" s="278"/>
      <c r="H359" s="280"/>
    </row>
    <row r="360" spans="1:9" s="269" customFormat="1" ht="10.199999999999999">
      <c r="A360" s="276"/>
      <c r="B360" s="277"/>
      <c r="C360" s="277"/>
      <c r="D360" s="267"/>
      <c r="E360" s="278"/>
      <c r="F360" s="278"/>
      <c r="H360" s="280"/>
    </row>
    <row r="361" spans="1:9" s="269" customFormat="1" ht="10.199999999999999">
      <c r="A361" s="276"/>
      <c r="B361" s="277"/>
      <c r="C361" s="277"/>
      <c r="D361" s="267"/>
      <c r="E361" s="278"/>
      <c r="F361" s="278"/>
      <c r="H361" s="280"/>
    </row>
    <row r="362" spans="1:9" s="269" customFormat="1" ht="10.199999999999999">
      <c r="A362" s="276"/>
      <c r="B362" s="277"/>
      <c r="C362" s="277"/>
      <c r="D362" s="267"/>
      <c r="E362" s="278"/>
      <c r="F362" s="278"/>
      <c r="H362" s="280"/>
    </row>
    <row r="363" spans="1:9" s="269" customFormat="1" ht="10.199999999999999">
      <c r="A363" s="276"/>
      <c r="B363" s="277"/>
      <c r="C363" s="277"/>
      <c r="D363" s="267"/>
      <c r="E363" s="278"/>
      <c r="F363" s="278"/>
      <c r="H363" s="280"/>
    </row>
    <row r="364" spans="1:9" s="269" customFormat="1" ht="10.199999999999999">
      <c r="A364" s="276"/>
      <c r="B364" s="277"/>
      <c r="C364" s="277"/>
      <c r="D364" s="267"/>
      <c r="E364" s="278"/>
      <c r="F364" s="278"/>
      <c r="H364" s="280"/>
    </row>
    <row r="365" spans="1:9" s="269" customFormat="1" ht="10.199999999999999">
      <c r="A365" s="276"/>
      <c r="B365" s="277"/>
      <c r="C365" s="277"/>
      <c r="D365" s="267"/>
      <c r="E365" s="278"/>
      <c r="F365" s="278"/>
      <c r="H365" s="280"/>
    </row>
    <row r="366" spans="1:9" s="269" customFormat="1" ht="10.199999999999999">
      <c r="A366" s="276"/>
      <c r="B366" s="277"/>
      <c r="C366" s="277"/>
      <c r="D366" s="267"/>
      <c r="E366" s="278"/>
      <c r="F366" s="278"/>
      <c r="H366" s="280"/>
    </row>
    <row r="367" spans="1:9" s="269" customFormat="1" ht="10.199999999999999">
      <c r="A367" s="276"/>
      <c r="B367" s="277"/>
      <c r="C367" s="277"/>
      <c r="D367" s="267"/>
      <c r="E367" s="278"/>
      <c r="F367" s="278"/>
      <c r="H367" s="280"/>
    </row>
    <row r="368" spans="1:9" s="269" customFormat="1" ht="10.199999999999999">
      <c r="A368" s="276"/>
      <c r="B368" s="277"/>
      <c r="C368" s="277"/>
      <c r="D368" s="267"/>
      <c r="E368" s="278"/>
      <c r="F368" s="278"/>
      <c r="H368" s="280"/>
    </row>
    <row r="369" spans="1:8" s="269" customFormat="1" ht="10.199999999999999">
      <c r="A369" s="276"/>
      <c r="B369" s="277"/>
      <c r="C369" s="277"/>
      <c r="D369" s="267"/>
      <c r="E369" s="278"/>
      <c r="F369" s="278"/>
      <c r="H369" s="280"/>
    </row>
    <row r="370" spans="1:8" s="269" customFormat="1" ht="10.199999999999999">
      <c r="A370" s="276"/>
      <c r="B370" s="277"/>
      <c r="C370" s="277"/>
      <c r="D370" s="267"/>
      <c r="E370" s="278"/>
      <c r="F370" s="278"/>
      <c r="H370" s="280"/>
    </row>
    <row r="371" spans="1:8" s="269" customFormat="1" ht="10.199999999999999">
      <c r="A371" s="276"/>
      <c r="B371" s="277"/>
      <c r="C371" s="277"/>
      <c r="D371" s="267"/>
      <c r="E371" s="278"/>
      <c r="F371" s="278"/>
      <c r="H371" s="280"/>
    </row>
    <row r="372" spans="1:8" s="269" customFormat="1" ht="10.199999999999999">
      <c r="A372" s="276"/>
      <c r="B372" s="277"/>
      <c r="C372" s="277"/>
      <c r="D372" s="267"/>
      <c r="E372" s="278"/>
      <c r="F372" s="278"/>
      <c r="H372" s="280"/>
    </row>
    <row r="373" spans="1:8" s="269" customFormat="1" ht="10.199999999999999">
      <c r="A373" s="276"/>
      <c r="B373" s="277"/>
      <c r="C373" s="277"/>
      <c r="D373" s="267"/>
      <c r="E373" s="278"/>
      <c r="F373" s="278"/>
      <c r="H373" s="280"/>
    </row>
    <row r="374" spans="1:8" s="269" customFormat="1" ht="10.199999999999999">
      <c r="A374" s="276"/>
      <c r="B374" s="277"/>
      <c r="C374" s="277"/>
      <c r="D374" s="267"/>
      <c r="E374" s="278"/>
      <c r="F374" s="278"/>
      <c r="H374" s="280"/>
    </row>
    <row r="375" spans="1:8" s="269" customFormat="1" ht="10.199999999999999">
      <c r="A375" s="276"/>
      <c r="B375" s="277"/>
      <c r="C375" s="277"/>
      <c r="D375" s="267"/>
      <c r="E375" s="278"/>
      <c r="F375" s="278"/>
      <c r="H375" s="280"/>
    </row>
    <row r="376" spans="1:8" s="269" customFormat="1" ht="10.199999999999999">
      <c r="A376" s="276"/>
      <c r="B376" s="277"/>
      <c r="C376" s="277"/>
      <c r="D376" s="267"/>
      <c r="E376" s="278"/>
      <c r="F376" s="278"/>
      <c r="H376" s="280"/>
    </row>
    <row r="377" spans="1:8" s="269" customFormat="1" ht="10.199999999999999">
      <c r="A377" s="276"/>
      <c r="B377" s="277"/>
      <c r="C377" s="277"/>
      <c r="D377" s="267"/>
      <c r="E377" s="278"/>
      <c r="F377" s="278"/>
      <c r="H377" s="280"/>
    </row>
    <row r="378" spans="1:8" s="269" customFormat="1" ht="10.199999999999999">
      <c r="A378" s="276"/>
      <c r="B378" s="277"/>
      <c r="C378" s="277"/>
      <c r="D378" s="267"/>
      <c r="E378" s="278"/>
      <c r="F378" s="278"/>
      <c r="H378" s="280"/>
    </row>
    <row r="379" spans="1:8" s="269" customFormat="1" ht="10.199999999999999">
      <c r="A379" s="276"/>
      <c r="B379" s="277"/>
      <c r="C379" s="277"/>
      <c r="D379" s="267"/>
      <c r="E379" s="278"/>
      <c r="F379" s="278"/>
      <c r="H379" s="280"/>
    </row>
    <row r="380" spans="1:8" s="269" customFormat="1" ht="10.199999999999999">
      <c r="A380" s="276"/>
      <c r="B380" s="277"/>
      <c r="C380" s="277"/>
      <c r="D380" s="267"/>
      <c r="E380" s="278"/>
      <c r="F380" s="278"/>
      <c r="H380" s="280"/>
    </row>
    <row r="381" spans="1:8" s="269" customFormat="1" ht="10.199999999999999">
      <c r="A381" s="276"/>
      <c r="B381" s="277"/>
      <c r="C381" s="277"/>
      <c r="D381" s="267"/>
      <c r="E381" s="278"/>
      <c r="F381" s="278"/>
      <c r="H381" s="280"/>
    </row>
    <row r="382" spans="1:8" s="269" customFormat="1" ht="10.199999999999999">
      <c r="A382" s="276"/>
      <c r="B382" s="277"/>
      <c r="C382" s="277"/>
      <c r="D382" s="267"/>
      <c r="E382" s="278"/>
      <c r="F382" s="278"/>
      <c r="H382" s="280"/>
    </row>
    <row r="383" spans="1:8" s="269" customFormat="1" ht="10.199999999999999">
      <c r="A383" s="276"/>
      <c r="B383" s="277"/>
      <c r="C383" s="277"/>
      <c r="D383" s="267"/>
      <c r="E383" s="278"/>
      <c r="F383" s="278"/>
      <c r="H383" s="280"/>
    </row>
    <row r="384" spans="1:8" s="269" customFormat="1" ht="10.199999999999999">
      <c r="A384" s="276"/>
      <c r="B384" s="277"/>
      <c r="C384" s="277"/>
      <c r="D384" s="267"/>
      <c r="E384" s="278"/>
      <c r="F384" s="278"/>
      <c r="H384" s="280"/>
    </row>
    <row r="385" spans="1:8" s="269" customFormat="1" ht="10.199999999999999">
      <c r="A385" s="276"/>
      <c r="B385" s="277"/>
      <c r="C385" s="277"/>
      <c r="D385" s="267"/>
      <c r="E385" s="278"/>
      <c r="F385" s="278"/>
      <c r="H385" s="280"/>
    </row>
    <row r="386" spans="1:8" s="269" customFormat="1" ht="10.199999999999999">
      <c r="A386" s="276"/>
      <c r="B386" s="277"/>
      <c r="C386" s="277"/>
      <c r="D386" s="267"/>
      <c r="E386" s="278"/>
      <c r="F386" s="278"/>
      <c r="H386" s="280"/>
    </row>
    <row r="387" spans="1:8" s="269" customFormat="1" ht="10.199999999999999">
      <c r="A387" s="276"/>
      <c r="B387" s="277"/>
      <c r="C387" s="277"/>
      <c r="D387" s="267"/>
      <c r="E387" s="278"/>
      <c r="F387" s="278"/>
      <c r="H387" s="280"/>
    </row>
    <row r="388" spans="1:8" s="269" customFormat="1" ht="10.199999999999999">
      <c r="A388" s="276"/>
      <c r="B388" s="277"/>
      <c r="C388" s="277"/>
      <c r="D388" s="267"/>
      <c r="E388" s="278"/>
      <c r="F388" s="278"/>
      <c r="H388" s="280"/>
    </row>
    <row r="389" spans="1:8" s="269" customFormat="1" ht="10.199999999999999">
      <c r="A389" s="276"/>
      <c r="B389" s="277"/>
      <c r="C389" s="277"/>
      <c r="D389" s="267"/>
      <c r="E389" s="278"/>
      <c r="F389" s="278"/>
      <c r="H389" s="280"/>
    </row>
    <row r="390" spans="1:8" s="269" customFormat="1" ht="10.199999999999999">
      <c r="A390" s="276"/>
      <c r="B390" s="277"/>
      <c r="C390" s="277"/>
      <c r="D390" s="267"/>
      <c r="E390" s="278"/>
      <c r="F390" s="278"/>
      <c r="H390" s="280"/>
    </row>
    <row r="391" spans="1:8" s="269" customFormat="1" ht="10.199999999999999">
      <c r="A391" s="276"/>
      <c r="B391" s="277"/>
      <c r="C391" s="277"/>
      <c r="D391" s="267"/>
      <c r="E391" s="278"/>
      <c r="F391" s="278"/>
      <c r="H391" s="280"/>
    </row>
    <row r="392" spans="1:8" s="269" customFormat="1" ht="10.199999999999999">
      <c r="A392" s="276"/>
      <c r="B392" s="277"/>
      <c r="C392" s="277"/>
      <c r="D392" s="267"/>
      <c r="E392" s="278"/>
      <c r="F392" s="278"/>
      <c r="H392" s="280"/>
    </row>
    <row r="393" spans="1:8" s="269" customFormat="1" ht="10.199999999999999">
      <c r="A393" s="276"/>
      <c r="B393" s="277"/>
      <c r="C393" s="277"/>
      <c r="D393" s="267"/>
      <c r="E393" s="278"/>
      <c r="F393" s="278"/>
      <c r="H393" s="280"/>
    </row>
    <row r="394" spans="1:8" s="269" customFormat="1" ht="10.199999999999999">
      <c r="A394" s="276"/>
      <c r="B394" s="277"/>
      <c r="C394" s="277"/>
      <c r="D394" s="267"/>
      <c r="E394" s="278"/>
      <c r="F394" s="278"/>
      <c r="H394" s="280"/>
    </row>
    <row r="395" spans="1:8" s="269" customFormat="1" ht="10.199999999999999">
      <c r="A395" s="276"/>
      <c r="B395" s="277"/>
      <c r="C395" s="277"/>
      <c r="D395" s="267"/>
      <c r="E395" s="278"/>
      <c r="F395" s="278"/>
      <c r="H395" s="280"/>
    </row>
    <row r="396" spans="1:8" s="269" customFormat="1" ht="10.199999999999999">
      <c r="A396" s="276"/>
      <c r="B396" s="277"/>
      <c r="C396" s="277"/>
      <c r="D396" s="267"/>
      <c r="E396" s="278"/>
      <c r="F396" s="278"/>
      <c r="H396" s="280"/>
    </row>
    <row r="397" spans="1:8" s="269" customFormat="1" ht="10.199999999999999">
      <c r="A397" s="276"/>
      <c r="B397" s="277"/>
      <c r="C397" s="277"/>
      <c r="D397" s="267"/>
      <c r="E397" s="278"/>
      <c r="F397" s="278"/>
      <c r="H397" s="280"/>
    </row>
    <row r="398" spans="1:8" s="269" customFormat="1" ht="10.199999999999999">
      <c r="A398" s="276"/>
      <c r="B398" s="277"/>
      <c r="C398" s="277"/>
      <c r="D398" s="267"/>
      <c r="E398" s="278"/>
      <c r="F398" s="278"/>
      <c r="H398" s="280"/>
    </row>
    <row r="399" spans="1:8" s="269" customFormat="1" ht="10.199999999999999">
      <c r="A399" s="276"/>
      <c r="B399" s="277"/>
      <c r="C399" s="277"/>
      <c r="D399" s="267"/>
      <c r="E399" s="278"/>
      <c r="F399" s="278"/>
      <c r="H399" s="280"/>
    </row>
    <row r="400" spans="1:8" s="269" customFormat="1" ht="10.199999999999999">
      <c r="A400" s="276"/>
      <c r="B400" s="277"/>
      <c r="C400" s="277"/>
      <c r="D400" s="267"/>
      <c r="E400" s="278"/>
      <c r="F400" s="278"/>
      <c r="H400" s="280"/>
    </row>
    <row r="401" spans="1:23" s="269" customFormat="1" ht="10.199999999999999">
      <c r="A401" s="276"/>
      <c r="B401" s="277"/>
      <c r="C401" s="277"/>
      <c r="D401" s="267"/>
      <c r="E401" s="278"/>
      <c r="F401" s="278"/>
      <c r="H401" s="280"/>
    </row>
    <row r="402" spans="1:23" s="269" customFormat="1" ht="10.199999999999999">
      <c r="A402" s="276"/>
      <c r="B402" s="277"/>
      <c r="C402" s="277"/>
      <c r="D402" s="267"/>
      <c r="E402" s="278"/>
      <c r="F402" s="278"/>
      <c r="H402" s="280"/>
    </row>
    <row r="403" spans="1:23" s="269" customFormat="1" ht="10.199999999999999">
      <c r="A403" s="276"/>
      <c r="B403" s="277"/>
      <c r="C403" s="277"/>
      <c r="D403" s="267"/>
      <c r="E403" s="278"/>
      <c r="F403" s="278"/>
      <c r="H403" s="280"/>
    </row>
    <row r="404" spans="1:23" s="269" customFormat="1" ht="10.199999999999999">
      <c r="A404" s="276"/>
      <c r="B404" s="277"/>
      <c r="C404" s="277"/>
      <c r="D404" s="267"/>
      <c r="E404" s="278"/>
      <c r="F404" s="278"/>
      <c r="H404" s="280"/>
    </row>
    <row r="405" spans="1:23" s="269" customFormat="1" ht="10.199999999999999">
      <c r="A405" s="276"/>
      <c r="B405" s="277"/>
      <c r="C405" s="277"/>
      <c r="D405" s="267"/>
      <c r="E405" s="278"/>
      <c r="F405" s="278"/>
      <c r="H405" s="280"/>
    </row>
    <row r="406" spans="1:23" s="269" customFormat="1" ht="10.199999999999999">
      <c r="A406" s="276"/>
      <c r="B406" s="277"/>
      <c r="C406" s="277"/>
      <c r="D406" s="267"/>
      <c r="E406" s="278"/>
      <c r="F406" s="278"/>
      <c r="H406" s="280"/>
    </row>
    <row r="407" spans="1:23" s="269" customFormat="1" ht="10.199999999999999">
      <c r="A407" s="276"/>
      <c r="B407" s="277"/>
      <c r="C407" s="277"/>
      <c r="D407" s="267"/>
      <c r="E407" s="278"/>
      <c r="F407" s="278"/>
      <c r="H407" s="280"/>
    </row>
    <row r="408" spans="1:23" s="269" customFormat="1" ht="10.199999999999999">
      <c r="A408" s="276"/>
      <c r="B408" s="277"/>
      <c r="C408" s="277"/>
      <c r="D408" s="267"/>
      <c r="E408" s="278"/>
      <c r="F408" s="278"/>
      <c r="H408" s="280"/>
    </row>
    <row r="409" spans="1:23" s="269" customFormat="1" ht="10.199999999999999">
      <c r="A409" s="276"/>
      <c r="B409" s="277"/>
      <c r="C409" s="277"/>
      <c r="D409" s="267"/>
      <c r="E409" s="278"/>
      <c r="F409" s="278"/>
      <c r="H409" s="280"/>
    </row>
    <row r="410" spans="1:23" s="269" customFormat="1" ht="10.199999999999999">
      <c r="A410" s="276"/>
      <c r="B410" s="277"/>
      <c r="C410" s="277"/>
      <c r="D410" s="267"/>
      <c r="E410" s="278"/>
      <c r="F410" s="278"/>
      <c r="H410" s="280"/>
    </row>
    <row r="411" spans="1:23" s="269" customFormat="1" ht="10.199999999999999">
      <c r="A411" s="276"/>
      <c r="B411" s="277"/>
      <c r="C411" s="277"/>
      <c r="D411" s="267"/>
      <c r="E411" s="278"/>
      <c r="F411" s="278"/>
      <c r="H411" s="280"/>
    </row>
    <row r="412" spans="1:23" s="269" customFormat="1" ht="10.199999999999999">
      <c r="A412" s="276"/>
      <c r="B412" s="277"/>
      <c r="C412" s="277"/>
      <c r="D412" s="267"/>
      <c r="E412" s="278"/>
      <c r="F412" s="278"/>
      <c r="H412" s="280"/>
    </row>
    <row r="413" spans="1:23" s="269" customFormat="1" ht="10.199999999999999">
      <c r="A413" s="276"/>
      <c r="B413" s="277"/>
      <c r="C413" s="277"/>
      <c r="D413" s="267"/>
      <c r="E413" s="278"/>
      <c r="F413" s="278"/>
      <c r="H413" s="280"/>
    </row>
    <row r="414" spans="1:23" ht="13.8">
      <c r="W414" s="268"/>
    </row>
  </sheetData>
  <mergeCells count="27">
    <mergeCell ref="B3:R3"/>
    <mergeCell ref="B4:R4"/>
    <mergeCell ref="A349:D349"/>
    <mergeCell ref="B6:B10"/>
    <mergeCell ref="C6:C10"/>
    <mergeCell ref="I6:I10"/>
    <mergeCell ref="J6:P7"/>
    <mergeCell ref="J8:J10"/>
    <mergeCell ref="K8:K10"/>
    <mergeCell ref="L8:L10"/>
    <mergeCell ref="M8:M10"/>
    <mergeCell ref="G1:L1"/>
    <mergeCell ref="B2:R2"/>
    <mergeCell ref="A5:C5"/>
    <mergeCell ref="D5:D10"/>
    <mergeCell ref="E5:E10"/>
    <mergeCell ref="F5:F10"/>
    <mergeCell ref="G5:G10"/>
    <mergeCell ref="H5:H10"/>
    <mergeCell ref="I5:R5"/>
    <mergeCell ref="A6:A10"/>
    <mergeCell ref="N8:N10"/>
    <mergeCell ref="O8:O10"/>
    <mergeCell ref="P8:P10"/>
    <mergeCell ref="R8:R10"/>
    <mergeCell ref="Q6:Q10"/>
    <mergeCell ref="R6:R7"/>
  </mergeCells>
  <printOptions horizontalCentered="1"/>
  <pageMargins left="0.39370078740157483" right="7.874015748031496E-2" top="0.59055118110236227" bottom="0.59055118110236227" header="0.43307086614173229" footer="0.39370078740157483"/>
  <pageSetup paperSize="9" scale="75" orientation="landscape" r:id="rId1"/>
  <headerFooter alignWithMargins="0"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view="pageBreakPreview" zoomScaleNormal="100" zoomScaleSheetLayoutView="100" workbookViewId="0"/>
  </sheetViews>
  <sheetFormatPr defaultRowHeight="15"/>
  <cols>
    <col min="1" max="1" width="5.6640625" style="141" customWidth="1"/>
    <col min="2" max="2" width="7.33203125" style="141" customWidth="1"/>
    <col min="3" max="3" width="6.33203125" style="141" customWidth="1"/>
    <col min="4" max="4" width="29.44140625" style="141" customWidth="1"/>
    <col min="5" max="6" width="10.33203125" style="182" customWidth="1"/>
    <col min="7" max="7" width="6.5546875" style="182" customWidth="1"/>
    <col min="8" max="8" width="11.44140625" style="182" customWidth="1"/>
    <col min="9" max="9" width="14" style="182" customWidth="1"/>
    <col min="10" max="10" width="6.5546875" style="141" customWidth="1"/>
    <col min="11" max="255" width="8.88671875" style="141"/>
    <col min="256" max="256" width="4.6640625" style="141" customWidth="1"/>
    <col min="257" max="257" width="7.33203125" style="141" customWidth="1"/>
    <col min="258" max="258" width="6.33203125" style="141" customWidth="1"/>
    <col min="259" max="259" width="34.88671875" style="141" customWidth="1"/>
    <col min="260" max="261" width="9.6640625" style="141" customWidth="1"/>
    <col min="262" max="262" width="5.33203125" style="141" customWidth="1"/>
    <col min="263" max="264" width="9.6640625" style="141" customWidth="1"/>
    <col min="265" max="265" width="5.6640625" style="141" customWidth="1"/>
    <col min="266" max="511" width="8.88671875" style="141"/>
    <col min="512" max="512" width="4.6640625" style="141" customWidth="1"/>
    <col min="513" max="513" width="7.33203125" style="141" customWidth="1"/>
    <col min="514" max="514" width="6.33203125" style="141" customWidth="1"/>
    <col min="515" max="515" width="34.88671875" style="141" customWidth="1"/>
    <col min="516" max="517" width="9.6640625" style="141" customWidth="1"/>
    <col min="518" max="518" width="5.33203125" style="141" customWidth="1"/>
    <col min="519" max="520" width="9.6640625" style="141" customWidth="1"/>
    <col min="521" max="521" width="5.6640625" style="141" customWidth="1"/>
    <col min="522" max="767" width="8.88671875" style="141"/>
    <col min="768" max="768" width="4.6640625" style="141" customWidth="1"/>
    <col min="769" max="769" width="7.33203125" style="141" customWidth="1"/>
    <col min="770" max="770" width="6.33203125" style="141" customWidth="1"/>
    <col min="771" max="771" width="34.88671875" style="141" customWidth="1"/>
    <col min="772" max="773" width="9.6640625" style="141" customWidth="1"/>
    <col min="774" max="774" width="5.33203125" style="141" customWidth="1"/>
    <col min="775" max="776" width="9.6640625" style="141" customWidth="1"/>
    <col min="777" max="777" width="5.6640625" style="141" customWidth="1"/>
    <col min="778" max="1023" width="8.88671875" style="141"/>
    <col min="1024" max="1024" width="4.6640625" style="141" customWidth="1"/>
    <col min="1025" max="1025" width="7.33203125" style="141" customWidth="1"/>
    <col min="1026" max="1026" width="6.33203125" style="141" customWidth="1"/>
    <col min="1027" max="1027" width="34.88671875" style="141" customWidth="1"/>
    <col min="1028" max="1029" width="9.6640625" style="141" customWidth="1"/>
    <col min="1030" max="1030" width="5.33203125" style="141" customWidth="1"/>
    <col min="1031" max="1032" width="9.6640625" style="141" customWidth="1"/>
    <col min="1033" max="1033" width="5.6640625" style="141" customWidth="1"/>
    <col min="1034" max="1279" width="8.88671875" style="141"/>
    <col min="1280" max="1280" width="4.6640625" style="141" customWidth="1"/>
    <col min="1281" max="1281" width="7.33203125" style="141" customWidth="1"/>
    <col min="1282" max="1282" width="6.33203125" style="141" customWidth="1"/>
    <col min="1283" max="1283" width="34.88671875" style="141" customWidth="1"/>
    <col min="1284" max="1285" width="9.6640625" style="141" customWidth="1"/>
    <col min="1286" max="1286" width="5.33203125" style="141" customWidth="1"/>
    <col min="1287" max="1288" width="9.6640625" style="141" customWidth="1"/>
    <col min="1289" max="1289" width="5.6640625" style="141" customWidth="1"/>
    <col min="1290" max="1535" width="8.88671875" style="141"/>
    <col min="1536" max="1536" width="4.6640625" style="141" customWidth="1"/>
    <col min="1537" max="1537" width="7.33203125" style="141" customWidth="1"/>
    <col min="1538" max="1538" width="6.33203125" style="141" customWidth="1"/>
    <col min="1539" max="1539" width="34.88671875" style="141" customWidth="1"/>
    <col min="1540" max="1541" width="9.6640625" style="141" customWidth="1"/>
    <col min="1542" max="1542" width="5.33203125" style="141" customWidth="1"/>
    <col min="1543" max="1544" width="9.6640625" style="141" customWidth="1"/>
    <col min="1545" max="1545" width="5.6640625" style="141" customWidth="1"/>
    <col min="1546" max="1791" width="8.88671875" style="141"/>
    <col min="1792" max="1792" width="4.6640625" style="141" customWidth="1"/>
    <col min="1793" max="1793" width="7.33203125" style="141" customWidth="1"/>
    <col min="1794" max="1794" width="6.33203125" style="141" customWidth="1"/>
    <col min="1795" max="1795" width="34.88671875" style="141" customWidth="1"/>
    <col min="1796" max="1797" width="9.6640625" style="141" customWidth="1"/>
    <col min="1798" max="1798" width="5.33203125" style="141" customWidth="1"/>
    <col min="1799" max="1800" width="9.6640625" style="141" customWidth="1"/>
    <col min="1801" max="1801" width="5.6640625" style="141" customWidth="1"/>
    <col min="1802" max="2047" width="8.88671875" style="141"/>
    <col min="2048" max="2048" width="4.6640625" style="141" customWidth="1"/>
    <col min="2049" max="2049" width="7.33203125" style="141" customWidth="1"/>
    <col min="2050" max="2050" width="6.33203125" style="141" customWidth="1"/>
    <col min="2051" max="2051" width="34.88671875" style="141" customWidth="1"/>
    <col min="2052" max="2053" width="9.6640625" style="141" customWidth="1"/>
    <col min="2054" max="2054" width="5.33203125" style="141" customWidth="1"/>
    <col min="2055" max="2056" width="9.6640625" style="141" customWidth="1"/>
    <col min="2057" max="2057" width="5.6640625" style="141" customWidth="1"/>
    <col min="2058" max="2303" width="8.88671875" style="141"/>
    <col min="2304" max="2304" width="4.6640625" style="141" customWidth="1"/>
    <col min="2305" max="2305" width="7.33203125" style="141" customWidth="1"/>
    <col min="2306" max="2306" width="6.33203125" style="141" customWidth="1"/>
    <col min="2307" max="2307" width="34.88671875" style="141" customWidth="1"/>
    <col min="2308" max="2309" width="9.6640625" style="141" customWidth="1"/>
    <col min="2310" max="2310" width="5.33203125" style="141" customWidth="1"/>
    <col min="2311" max="2312" width="9.6640625" style="141" customWidth="1"/>
    <col min="2313" max="2313" width="5.6640625" style="141" customWidth="1"/>
    <col min="2314" max="2559" width="8.88671875" style="141"/>
    <col min="2560" max="2560" width="4.6640625" style="141" customWidth="1"/>
    <col min="2561" max="2561" width="7.33203125" style="141" customWidth="1"/>
    <col min="2562" max="2562" width="6.33203125" style="141" customWidth="1"/>
    <col min="2563" max="2563" width="34.88671875" style="141" customWidth="1"/>
    <col min="2564" max="2565" width="9.6640625" style="141" customWidth="1"/>
    <col min="2566" max="2566" width="5.33203125" style="141" customWidth="1"/>
    <col min="2567" max="2568" width="9.6640625" style="141" customWidth="1"/>
    <col min="2569" max="2569" width="5.6640625" style="141" customWidth="1"/>
    <col min="2570" max="2815" width="8.88671875" style="141"/>
    <col min="2816" max="2816" width="4.6640625" style="141" customWidth="1"/>
    <col min="2817" max="2817" width="7.33203125" style="141" customWidth="1"/>
    <col min="2818" max="2818" width="6.33203125" style="141" customWidth="1"/>
    <col min="2819" max="2819" width="34.88671875" style="141" customWidth="1"/>
    <col min="2820" max="2821" width="9.6640625" style="141" customWidth="1"/>
    <col min="2822" max="2822" width="5.33203125" style="141" customWidth="1"/>
    <col min="2823" max="2824" width="9.6640625" style="141" customWidth="1"/>
    <col min="2825" max="2825" width="5.6640625" style="141" customWidth="1"/>
    <col min="2826" max="3071" width="8.88671875" style="141"/>
    <col min="3072" max="3072" width="4.6640625" style="141" customWidth="1"/>
    <col min="3073" max="3073" width="7.33203125" style="141" customWidth="1"/>
    <col min="3074" max="3074" width="6.33203125" style="141" customWidth="1"/>
    <col min="3075" max="3075" width="34.88671875" style="141" customWidth="1"/>
    <col min="3076" max="3077" width="9.6640625" style="141" customWidth="1"/>
    <col min="3078" max="3078" width="5.33203125" style="141" customWidth="1"/>
    <col min="3079" max="3080" width="9.6640625" style="141" customWidth="1"/>
    <col min="3081" max="3081" width="5.6640625" style="141" customWidth="1"/>
    <col min="3082" max="3327" width="8.88671875" style="141"/>
    <col min="3328" max="3328" width="4.6640625" style="141" customWidth="1"/>
    <col min="3329" max="3329" width="7.33203125" style="141" customWidth="1"/>
    <col min="3330" max="3330" width="6.33203125" style="141" customWidth="1"/>
    <col min="3331" max="3331" width="34.88671875" style="141" customWidth="1"/>
    <col min="3332" max="3333" width="9.6640625" style="141" customWidth="1"/>
    <col min="3334" max="3334" width="5.33203125" style="141" customWidth="1"/>
    <col min="3335" max="3336" width="9.6640625" style="141" customWidth="1"/>
    <col min="3337" max="3337" width="5.6640625" style="141" customWidth="1"/>
    <col min="3338" max="3583" width="8.88671875" style="141"/>
    <col min="3584" max="3584" width="4.6640625" style="141" customWidth="1"/>
    <col min="3585" max="3585" width="7.33203125" style="141" customWidth="1"/>
    <col min="3586" max="3586" width="6.33203125" style="141" customWidth="1"/>
    <col min="3587" max="3587" width="34.88671875" style="141" customWidth="1"/>
    <col min="3588" max="3589" width="9.6640625" style="141" customWidth="1"/>
    <col min="3590" max="3590" width="5.33203125" style="141" customWidth="1"/>
    <col min="3591" max="3592" width="9.6640625" style="141" customWidth="1"/>
    <col min="3593" max="3593" width="5.6640625" style="141" customWidth="1"/>
    <col min="3594" max="3839" width="8.88671875" style="141"/>
    <col min="3840" max="3840" width="4.6640625" style="141" customWidth="1"/>
    <col min="3841" max="3841" width="7.33203125" style="141" customWidth="1"/>
    <col min="3842" max="3842" width="6.33203125" style="141" customWidth="1"/>
    <col min="3843" max="3843" width="34.88671875" style="141" customWidth="1"/>
    <col min="3844" max="3845" width="9.6640625" style="141" customWidth="1"/>
    <col min="3846" max="3846" width="5.33203125" style="141" customWidth="1"/>
    <col min="3847" max="3848" width="9.6640625" style="141" customWidth="1"/>
    <col min="3849" max="3849" width="5.6640625" style="141" customWidth="1"/>
    <col min="3850" max="4095" width="8.88671875" style="141"/>
    <col min="4096" max="4096" width="4.6640625" style="141" customWidth="1"/>
    <col min="4097" max="4097" width="7.33203125" style="141" customWidth="1"/>
    <col min="4098" max="4098" width="6.33203125" style="141" customWidth="1"/>
    <col min="4099" max="4099" width="34.88671875" style="141" customWidth="1"/>
    <col min="4100" max="4101" width="9.6640625" style="141" customWidth="1"/>
    <col min="4102" max="4102" width="5.33203125" style="141" customWidth="1"/>
    <col min="4103" max="4104" width="9.6640625" style="141" customWidth="1"/>
    <col min="4105" max="4105" width="5.6640625" style="141" customWidth="1"/>
    <col min="4106" max="4351" width="8.88671875" style="141"/>
    <col min="4352" max="4352" width="4.6640625" style="141" customWidth="1"/>
    <col min="4353" max="4353" width="7.33203125" style="141" customWidth="1"/>
    <col min="4354" max="4354" width="6.33203125" style="141" customWidth="1"/>
    <col min="4355" max="4355" width="34.88671875" style="141" customWidth="1"/>
    <col min="4356" max="4357" width="9.6640625" style="141" customWidth="1"/>
    <col min="4358" max="4358" width="5.33203125" style="141" customWidth="1"/>
    <col min="4359" max="4360" width="9.6640625" style="141" customWidth="1"/>
    <col min="4361" max="4361" width="5.6640625" style="141" customWidth="1"/>
    <col min="4362" max="4607" width="8.88671875" style="141"/>
    <col min="4608" max="4608" width="4.6640625" style="141" customWidth="1"/>
    <col min="4609" max="4609" width="7.33203125" style="141" customWidth="1"/>
    <col min="4610" max="4610" width="6.33203125" style="141" customWidth="1"/>
    <col min="4611" max="4611" width="34.88671875" style="141" customWidth="1"/>
    <col min="4612" max="4613" width="9.6640625" style="141" customWidth="1"/>
    <col min="4614" max="4614" width="5.33203125" style="141" customWidth="1"/>
    <col min="4615" max="4616" width="9.6640625" style="141" customWidth="1"/>
    <col min="4617" max="4617" width="5.6640625" style="141" customWidth="1"/>
    <col min="4618" max="4863" width="8.88671875" style="141"/>
    <col min="4864" max="4864" width="4.6640625" style="141" customWidth="1"/>
    <col min="4865" max="4865" width="7.33203125" style="141" customWidth="1"/>
    <col min="4866" max="4866" width="6.33203125" style="141" customWidth="1"/>
    <col min="4867" max="4867" width="34.88671875" style="141" customWidth="1"/>
    <col min="4868" max="4869" width="9.6640625" style="141" customWidth="1"/>
    <col min="4870" max="4870" width="5.33203125" style="141" customWidth="1"/>
    <col min="4871" max="4872" width="9.6640625" style="141" customWidth="1"/>
    <col min="4873" max="4873" width="5.6640625" style="141" customWidth="1"/>
    <col min="4874" max="5119" width="8.88671875" style="141"/>
    <col min="5120" max="5120" width="4.6640625" style="141" customWidth="1"/>
    <col min="5121" max="5121" width="7.33203125" style="141" customWidth="1"/>
    <col min="5122" max="5122" width="6.33203125" style="141" customWidth="1"/>
    <col min="5123" max="5123" width="34.88671875" style="141" customWidth="1"/>
    <col min="5124" max="5125" width="9.6640625" style="141" customWidth="1"/>
    <col min="5126" max="5126" width="5.33203125" style="141" customWidth="1"/>
    <col min="5127" max="5128" width="9.6640625" style="141" customWidth="1"/>
    <col min="5129" max="5129" width="5.6640625" style="141" customWidth="1"/>
    <col min="5130" max="5375" width="8.88671875" style="141"/>
    <col min="5376" max="5376" width="4.6640625" style="141" customWidth="1"/>
    <col min="5377" max="5377" width="7.33203125" style="141" customWidth="1"/>
    <col min="5378" max="5378" width="6.33203125" style="141" customWidth="1"/>
    <col min="5379" max="5379" width="34.88671875" style="141" customWidth="1"/>
    <col min="5380" max="5381" width="9.6640625" style="141" customWidth="1"/>
    <col min="5382" max="5382" width="5.33203125" style="141" customWidth="1"/>
    <col min="5383" max="5384" width="9.6640625" style="141" customWidth="1"/>
    <col min="5385" max="5385" width="5.6640625" style="141" customWidth="1"/>
    <col min="5386" max="5631" width="8.88671875" style="141"/>
    <col min="5632" max="5632" width="4.6640625" style="141" customWidth="1"/>
    <col min="5633" max="5633" width="7.33203125" style="141" customWidth="1"/>
    <col min="5634" max="5634" width="6.33203125" style="141" customWidth="1"/>
    <col min="5635" max="5635" width="34.88671875" style="141" customWidth="1"/>
    <col min="5636" max="5637" width="9.6640625" style="141" customWidth="1"/>
    <col min="5638" max="5638" width="5.33203125" style="141" customWidth="1"/>
    <col min="5639" max="5640" width="9.6640625" style="141" customWidth="1"/>
    <col min="5641" max="5641" width="5.6640625" style="141" customWidth="1"/>
    <col min="5642" max="5887" width="8.88671875" style="141"/>
    <col min="5888" max="5888" width="4.6640625" style="141" customWidth="1"/>
    <col min="5889" max="5889" width="7.33203125" style="141" customWidth="1"/>
    <col min="5890" max="5890" width="6.33203125" style="141" customWidth="1"/>
    <col min="5891" max="5891" width="34.88671875" style="141" customWidth="1"/>
    <col min="5892" max="5893" width="9.6640625" style="141" customWidth="1"/>
    <col min="5894" max="5894" width="5.33203125" style="141" customWidth="1"/>
    <col min="5895" max="5896" width="9.6640625" style="141" customWidth="1"/>
    <col min="5897" max="5897" width="5.6640625" style="141" customWidth="1"/>
    <col min="5898" max="6143" width="8.88671875" style="141"/>
    <col min="6144" max="6144" width="4.6640625" style="141" customWidth="1"/>
    <col min="6145" max="6145" width="7.33203125" style="141" customWidth="1"/>
    <col min="6146" max="6146" width="6.33203125" style="141" customWidth="1"/>
    <col min="6147" max="6147" width="34.88671875" style="141" customWidth="1"/>
    <col min="6148" max="6149" width="9.6640625" style="141" customWidth="1"/>
    <col min="6150" max="6150" width="5.33203125" style="141" customWidth="1"/>
    <col min="6151" max="6152" width="9.6640625" style="141" customWidth="1"/>
    <col min="6153" max="6153" width="5.6640625" style="141" customWidth="1"/>
    <col min="6154" max="6399" width="8.88671875" style="141"/>
    <col min="6400" max="6400" width="4.6640625" style="141" customWidth="1"/>
    <col min="6401" max="6401" width="7.33203125" style="141" customWidth="1"/>
    <col min="6402" max="6402" width="6.33203125" style="141" customWidth="1"/>
    <col min="6403" max="6403" width="34.88671875" style="141" customWidth="1"/>
    <col min="6404" max="6405" width="9.6640625" style="141" customWidth="1"/>
    <col min="6406" max="6406" width="5.33203125" style="141" customWidth="1"/>
    <col min="6407" max="6408" width="9.6640625" style="141" customWidth="1"/>
    <col min="6409" max="6409" width="5.6640625" style="141" customWidth="1"/>
    <col min="6410" max="6655" width="8.88671875" style="141"/>
    <col min="6656" max="6656" width="4.6640625" style="141" customWidth="1"/>
    <col min="6657" max="6657" width="7.33203125" style="141" customWidth="1"/>
    <col min="6658" max="6658" width="6.33203125" style="141" customWidth="1"/>
    <col min="6659" max="6659" width="34.88671875" style="141" customWidth="1"/>
    <col min="6660" max="6661" width="9.6640625" style="141" customWidth="1"/>
    <col min="6662" max="6662" width="5.33203125" style="141" customWidth="1"/>
    <col min="6663" max="6664" width="9.6640625" style="141" customWidth="1"/>
    <col min="6665" max="6665" width="5.6640625" style="141" customWidth="1"/>
    <col min="6666" max="6911" width="8.88671875" style="141"/>
    <col min="6912" max="6912" width="4.6640625" style="141" customWidth="1"/>
    <col min="6913" max="6913" width="7.33203125" style="141" customWidth="1"/>
    <col min="6914" max="6914" width="6.33203125" style="141" customWidth="1"/>
    <col min="6915" max="6915" width="34.88671875" style="141" customWidth="1"/>
    <col min="6916" max="6917" width="9.6640625" style="141" customWidth="1"/>
    <col min="6918" max="6918" width="5.33203125" style="141" customWidth="1"/>
    <col min="6919" max="6920" width="9.6640625" style="141" customWidth="1"/>
    <col min="6921" max="6921" width="5.6640625" style="141" customWidth="1"/>
    <col min="6922" max="7167" width="8.88671875" style="141"/>
    <col min="7168" max="7168" width="4.6640625" style="141" customWidth="1"/>
    <col min="7169" max="7169" width="7.33203125" style="141" customWidth="1"/>
    <col min="7170" max="7170" width="6.33203125" style="141" customWidth="1"/>
    <col min="7171" max="7171" width="34.88671875" style="141" customWidth="1"/>
    <col min="7172" max="7173" width="9.6640625" style="141" customWidth="1"/>
    <col min="7174" max="7174" width="5.33203125" style="141" customWidth="1"/>
    <col min="7175" max="7176" width="9.6640625" style="141" customWidth="1"/>
    <col min="7177" max="7177" width="5.6640625" style="141" customWidth="1"/>
    <col min="7178" max="7423" width="8.88671875" style="141"/>
    <col min="7424" max="7424" width="4.6640625" style="141" customWidth="1"/>
    <col min="7425" max="7425" width="7.33203125" style="141" customWidth="1"/>
    <col min="7426" max="7426" width="6.33203125" style="141" customWidth="1"/>
    <col min="7427" max="7427" width="34.88671875" style="141" customWidth="1"/>
    <col min="7428" max="7429" width="9.6640625" style="141" customWidth="1"/>
    <col min="7430" max="7430" width="5.33203125" style="141" customWidth="1"/>
    <col min="7431" max="7432" width="9.6640625" style="141" customWidth="1"/>
    <col min="7433" max="7433" width="5.6640625" style="141" customWidth="1"/>
    <col min="7434" max="7679" width="8.88671875" style="141"/>
    <col min="7680" max="7680" width="4.6640625" style="141" customWidth="1"/>
    <col min="7681" max="7681" width="7.33203125" style="141" customWidth="1"/>
    <col min="7682" max="7682" width="6.33203125" style="141" customWidth="1"/>
    <col min="7683" max="7683" width="34.88671875" style="141" customWidth="1"/>
    <col min="7684" max="7685" width="9.6640625" style="141" customWidth="1"/>
    <col min="7686" max="7686" width="5.33203125" style="141" customWidth="1"/>
    <col min="7687" max="7688" width="9.6640625" style="141" customWidth="1"/>
    <col min="7689" max="7689" width="5.6640625" style="141" customWidth="1"/>
    <col min="7690" max="7935" width="8.88671875" style="141"/>
    <col min="7936" max="7936" width="4.6640625" style="141" customWidth="1"/>
    <col min="7937" max="7937" width="7.33203125" style="141" customWidth="1"/>
    <col min="7938" max="7938" width="6.33203125" style="141" customWidth="1"/>
    <col min="7939" max="7939" width="34.88671875" style="141" customWidth="1"/>
    <col min="7940" max="7941" width="9.6640625" style="141" customWidth="1"/>
    <col min="7942" max="7942" width="5.33203125" style="141" customWidth="1"/>
    <col min="7943" max="7944" width="9.6640625" style="141" customWidth="1"/>
    <col min="7945" max="7945" width="5.6640625" style="141" customWidth="1"/>
    <col min="7946" max="8191" width="8.88671875" style="141"/>
    <col min="8192" max="8192" width="4.6640625" style="141" customWidth="1"/>
    <col min="8193" max="8193" width="7.33203125" style="141" customWidth="1"/>
    <col min="8194" max="8194" width="6.33203125" style="141" customWidth="1"/>
    <col min="8195" max="8195" width="34.88671875" style="141" customWidth="1"/>
    <col min="8196" max="8197" width="9.6640625" style="141" customWidth="1"/>
    <col min="8198" max="8198" width="5.33203125" style="141" customWidth="1"/>
    <col min="8199" max="8200" width="9.6640625" style="141" customWidth="1"/>
    <col min="8201" max="8201" width="5.6640625" style="141" customWidth="1"/>
    <col min="8202" max="8447" width="8.88671875" style="141"/>
    <col min="8448" max="8448" width="4.6640625" style="141" customWidth="1"/>
    <col min="8449" max="8449" width="7.33203125" style="141" customWidth="1"/>
    <col min="8450" max="8450" width="6.33203125" style="141" customWidth="1"/>
    <col min="8451" max="8451" width="34.88671875" style="141" customWidth="1"/>
    <col min="8452" max="8453" width="9.6640625" style="141" customWidth="1"/>
    <col min="8454" max="8454" width="5.33203125" style="141" customWidth="1"/>
    <col min="8455" max="8456" width="9.6640625" style="141" customWidth="1"/>
    <col min="8457" max="8457" width="5.6640625" style="141" customWidth="1"/>
    <col min="8458" max="8703" width="8.88671875" style="141"/>
    <col min="8704" max="8704" width="4.6640625" style="141" customWidth="1"/>
    <col min="8705" max="8705" width="7.33203125" style="141" customWidth="1"/>
    <col min="8706" max="8706" width="6.33203125" style="141" customWidth="1"/>
    <col min="8707" max="8707" width="34.88671875" style="141" customWidth="1"/>
    <col min="8708" max="8709" width="9.6640625" style="141" customWidth="1"/>
    <col min="8710" max="8710" width="5.33203125" style="141" customWidth="1"/>
    <col min="8711" max="8712" width="9.6640625" style="141" customWidth="1"/>
    <col min="8713" max="8713" width="5.6640625" style="141" customWidth="1"/>
    <col min="8714" max="8959" width="8.88671875" style="141"/>
    <col min="8960" max="8960" width="4.6640625" style="141" customWidth="1"/>
    <col min="8961" max="8961" width="7.33203125" style="141" customWidth="1"/>
    <col min="8962" max="8962" width="6.33203125" style="141" customWidth="1"/>
    <col min="8963" max="8963" width="34.88671875" style="141" customWidth="1"/>
    <col min="8964" max="8965" width="9.6640625" style="141" customWidth="1"/>
    <col min="8966" max="8966" width="5.33203125" style="141" customWidth="1"/>
    <col min="8967" max="8968" width="9.6640625" style="141" customWidth="1"/>
    <col min="8969" max="8969" width="5.6640625" style="141" customWidth="1"/>
    <col min="8970" max="9215" width="8.88671875" style="141"/>
    <col min="9216" max="9216" width="4.6640625" style="141" customWidth="1"/>
    <col min="9217" max="9217" width="7.33203125" style="141" customWidth="1"/>
    <col min="9218" max="9218" width="6.33203125" style="141" customWidth="1"/>
    <col min="9219" max="9219" width="34.88671875" style="141" customWidth="1"/>
    <col min="9220" max="9221" width="9.6640625" style="141" customWidth="1"/>
    <col min="9222" max="9222" width="5.33203125" style="141" customWidth="1"/>
    <col min="9223" max="9224" width="9.6640625" style="141" customWidth="1"/>
    <col min="9225" max="9225" width="5.6640625" style="141" customWidth="1"/>
    <col min="9226" max="9471" width="8.88671875" style="141"/>
    <col min="9472" max="9472" width="4.6640625" style="141" customWidth="1"/>
    <col min="9473" max="9473" width="7.33203125" style="141" customWidth="1"/>
    <col min="9474" max="9474" width="6.33203125" style="141" customWidth="1"/>
    <col min="9475" max="9475" width="34.88671875" style="141" customWidth="1"/>
    <col min="9476" max="9477" width="9.6640625" style="141" customWidth="1"/>
    <col min="9478" max="9478" width="5.33203125" style="141" customWidth="1"/>
    <col min="9479" max="9480" width="9.6640625" style="141" customWidth="1"/>
    <col min="9481" max="9481" width="5.6640625" style="141" customWidth="1"/>
    <col min="9482" max="9727" width="8.88671875" style="141"/>
    <col min="9728" max="9728" width="4.6640625" style="141" customWidth="1"/>
    <col min="9729" max="9729" width="7.33203125" style="141" customWidth="1"/>
    <col min="9730" max="9730" width="6.33203125" style="141" customWidth="1"/>
    <col min="9731" max="9731" width="34.88671875" style="141" customWidth="1"/>
    <col min="9732" max="9733" width="9.6640625" style="141" customWidth="1"/>
    <col min="9734" max="9734" width="5.33203125" style="141" customWidth="1"/>
    <col min="9735" max="9736" width="9.6640625" style="141" customWidth="1"/>
    <col min="9737" max="9737" width="5.6640625" style="141" customWidth="1"/>
    <col min="9738" max="9983" width="8.88671875" style="141"/>
    <col min="9984" max="9984" width="4.6640625" style="141" customWidth="1"/>
    <col min="9985" max="9985" width="7.33203125" style="141" customWidth="1"/>
    <col min="9986" max="9986" width="6.33203125" style="141" customWidth="1"/>
    <col min="9987" max="9987" width="34.88671875" style="141" customWidth="1"/>
    <col min="9988" max="9989" width="9.6640625" style="141" customWidth="1"/>
    <col min="9990" max="9990" width="5.33203125" style="141" customWidth="1"/>
    <col min="9991" max="9992" width="9.6640625" style="141" customWidth="1"/>
    <col min="9993" max="9993" width="5.6640625" style="141" customWidth="1"/>
    <col min="9994" max="10239" width="8.88671875" style="141"/>
    <col min="10240" max="10240" width="4.6640625" style="141" customWidth="1"/>
    <col min="10241" max="10241" width="7.33203125" style="141" customWidth="1"/>
    <col min="10242" max="10242" width="6.33203125" style="141" customWidth="1"/>
    <col min="10243" max="10243" width="34.88671875" style="141" customWidth="1"/>
    <col min="10244" max="10245" width="9.6640625" style="141" customWidth="1"/>
    <col min="10246" max="10246" width="5.33203125" style="141" customWidth="1"/>
    <col min="10247" max="10248" width="9.6640625" style="141" customWidth="1"/>
    <col min="10249" max="10249" width="5.6640625" style="141" customWidth="1"/>
    <col min="10250" max="10495" width="8.88671875" style="141"/>
    <col min="10496" max="10496" width="4.6640625" style="141" customWidth="1"/>
    <col min="10497" max="10497" width="7.33203125" style="141" customWidth="1"/>
    <col min="10498" max="10498" width="6.33203125" style="141" customWidth="1"/>
    <col min="10499" max="10499" width="34.88671875" style="141" customWidth="1"/>
    <col min="10500" max="10501" width="9.6640625" style="141" customWidth="1"/>
    <col min="10502" max="10502" width="5.33203125" style="141" customWidth="1"/>
    <col min="10503" max="10504" width="9.6640625" style="141" customWidth="1"/>
    <col min="10505" max="10505" width="5.6640625" style="141" customWidth="1"/>
    <col min="10506" max="10751" width="8.88671875" style="141"/>
    <col min="10752" max="10752" width="4.6640625" style="141" customWidth="1"/>
    <col min="10753" max="10753" width="7.33203125" style="141" customWidth="1"/>
    <col min="10754" max="10754" width="6.33203125" style="141" customWidth="1"/>
    <col min="10755" max="10755" width="34.88671875" style="141" customWidth="1"/>
    <col min="10756" max="10757" width="9.6640625" style="141" customWidth="1"/>
    <col min="10758" max="10758" width="5.33203125" style="141" customWidth="1"/>
    <col min="10759" max="10760" width="9.6640625" style="141" customWidth="1"/>
    <col min="10761" max="10761" width="5.6640625" style="141" customWidth="1"/>
    <col min="10762" max="11007" width="8.88671875" style="141"/>
    <col min="11008" max="11008" width="4.6640625" style="141" customWidth="1"/>
    <col min="11009" max="11009" width="7.33203125" style="141" customWidth="1"/>
    <col min="11010" max="11010" width="6.33203125" style="141" customWidth="1"/>
    <col min="11011" max="11011" width="34.88671875" style="141" customWidth="1"/>
    <col min="11012" max="11013" width="9.6640625" style="141" customWidth="1"/>
    <col min="11014" max="11014" width="5.33203125" style="141" customWidth="1"/>
    <col min="11015" max="11016" width="9.6640625" style="141" customWidth="1"/>
    <col min="11017" max="11017" width="5.6640625" style="141" customWidth="1"/>
    <col min="11018" max="11263" width="8.88671875" style="141"/>
    <col min="11264" max="11264" width="4.6640625" style="141" customWidth="1"/>
    <col min="11265" max="11265" width="7.33203125" style="141" customWidth="1"/>
    <col min="11266" max="11266" width="6.33203125" style="141" customWidth="1"/>
    <col min="11267" max="11267" width="34.88671875" style="141" customWidth="1"/>
    <col min="11268" max="11269" width="9.6640625" style="141" customWidth="1"/>
    <col min="11270" max="11270" width="5.33203125" style="141" customWidth="1"/>
    <col min="11271" max="11272" width="9.6640625" style="141" customWidth="1"/>
    <col min="11273" max="11273" width="5.6640625" style="141" customWidth="1"/>
    <col min="11274" max="11519" width="8.88671875" style="141"/>
    <col min="11520" max="11520" width="4.6640625" style="141" customWidth="1"/>
    <col min="11521" max="11521" width="7.33203125" style="141" customWidth="1"/>
    <col min="11522" max="11522" width="6.33203125" style="141" customWidth="1"/>
    <col min="11523" max="11523" width="34.88671875" style="141" customWidth="1"/>
    <col min="11524" max="11525" width="9.6640625" style="141" customWidth="1"/>
    <col min="11526" max="11526" width="5.33203125" style="141" customWidth="1"/>
    <col min="11527" max="11528" width="9.6640625" style="141" customWidth="1"/>
    <col min="11529" max="11529" width="5.6640625" style="141" customWidth="1"/>
    <col min="11530" max="11775" width="8.88671875" style="141"/>
    <col min="11776" max="11776" width="4.6640625" style="141" customWidth="1"/>
    <col min="11777" max="11777" width="7.33203125" style="141" customWidth="1"/>
    <col min="11778" max="11778" width="6.33203125" style="141" customWidth="1"/>
    <col min="11779" max="11779" width="34.88671875" style="141" customWidth="1"/>
    <col min="11780" max="11781" width="9.6640625" style="141" customWidth="1"/>
    <col min="11782" max="11782" width="5.33203125" style="141" customWidth="1"/>
    <col min="11783" max="11784" width="9.6640625" style="141" customWidth="1"/>
    <col min="11785" max="11785" width="5.6640625" style="141" customWidth="1"/>
    <col min="11786" max="12031" width="8.88671875" style="141"/>
    <col min="12032" max="12032" width="4.6640625" style="141" customWidth="1"/>
    <col min="12033" max="12033" width="7.33203125" style="141" customWidth="1"/>
    <col min="12034" max="12034" width="6.33203125" style="141" customWidth="1"/>
    <col min="12035" max="12035" width="34.88671875" style="141" customWidth="1"/>
    <col min="12036" max="12037" width="9.6640625" style="141" customWidth="1"/>
    <col min="12038" max="12038" width="5.33203125" style="141" customWidth="1"/>
    <col min="12039" max="12040" width="9.6640625" style="141" customWidth="1"/>
    <col min="12041" max="12041" width="5.6640625" style="141" customWidth="1"/>
    <col min="12042" max="12287" width="8.88671875" style="141"/>
    <col min="12288" max="12288" width="4.6640625" style="141" customWidth="1"/>
    <col min="12289" max="12289" width="7.33203125" style="141" customWidth="1"/>
    <col min="12290" max="12290" width="6.33203125" style="141" customWidth="1"/>
    <col min="12291" max="12291" width="34.88671875" style="141" customWidth="1"/>
    <col min="12292" max="12293" width="9.6640625" style="141" customWidth="1"/>
    <col min="12294" max="12294" width="5.33203125" style="141" customWidth="1"/>
    <col min="12295" max="12296" width="9.6640625" style="141" customWidth="1"/>
    <col min="12297" max="12297" width="5.6640625" style="141" customWidth="1"/>
    <col min="12298" max="12543" width="8.88671875" style="141"/>
    <col min="12544" max="12544" width="4.6640625" style="141" customWidth="1"/>
    <col min="12545" max="12545" width="7.33203125" style="141" customWidth="1"/>
    <col min="12546" max="12546" width="6.33203125" style="141" customWidth="1"/>
    <col min="12547" max="12547" width="34.88671875" style="141" customWidth="1"/>
    <col min="12548" max="12549" width="9.6640625" style="141" customWidth="1"/>
    <col min="12550" max="12550" width="5.33203125" style="141" customWidth="1"/>
    <col min="12551" max="12552" width="9.6640625" style="141" customWidth="1"/>
    <col min="12553" max="12553" width="5.6640625" style="141" customWidth="1"/>
    <col min="12554" max="12799" width="8.88671875" style="141"/>
    <col min="12800" max="12800" width="4.6640625" style="141" customWidth="1"/>
    <col min="12801" max="12801" width="7.33203125" style="141" customWidth="1"/>
    <col min="12802" max="12802" width="6.33203125" style="141" customWidth="1"/>
    <col min="12803" max="12803" width="34.88671875" style="141" customWidth="1"/>
    <col min="12804" max="12805" width="9.6640625" style="141" customWidth="1"/>
    <col min="12806" max="12806" width="5.33203125" style="141" customWidth="1"/>
    <col min="12807" max="12808" width="9.6640625" style="141" customWidth="1"/>
    <col min="12809" max="12809" width="5.6640625" style="141" customWidth="1"/>
    <col min="12810" max="13055" width="8.88671875" style="141"/>
    <col min="13056" max="13056" width="4.6640625" style="141" customWidth="1"/>
    <col min="13057" max="13057" width="7.33203125" style="141" customWidth="1"/>
    <col min="13058" max="13058" width="6.33203125" style="141" customWidth="1"/>
    <col min="13059" max="13059" width="34.88671875" style="141" customWidth="1"/>
    <col min="13060" max="13061" width="9.6640625" style="141" customWidth="1"/>
    <col min="13062" max="13062" width="5.33203125" style="141" customWidth="1"/>
    <col min="13063" max="13064" width="9.6640625" style="141" customWidth="1"/>
    <col min="13065" max="13065" width="5.6640625" style="141" customWidth="1"/>
    <col min="13066" max="13311" width="8.88671875" style="141"/>
    <col min="13312" max="13312" width="4.6640625" style="141" customWidth="1"/>
    <col min="13313" max="13313" width="7.33203125" style="141" customWidth="1"/>
    <col min="13314" max="13314" width="6.33203125" style="141" customWidth="1"/>
    <col min="13315" max="13315" width="34.88671875" style="141" customWidth="1"/>
    <col min="13316" max="13317" width="9.6640625" style="141" customWidth="1"/>
    <col min="13318" max="13318" width="5.33203125" style="141" customWidth="1"/>
    <col min="13319" max="13320" width="9.6640625" style="141" customWidth="1"/>
    <col min="13321" max="13321" width="5.6640625" style="141" customWidth="1"/>
    <col min="13322" max="13567" width="8.88671875" style="141"/>
    <col min="13568" max="13568" width="4.6640625" style="141" customWidth="1"/>
    <col min="13569" max="13569" width="7.33203125" style="141" customWidth="1"/>
    <col min="13570" max="13570" width="6.33203125" style="141" customWidth="1"/>
    <col min="13571" max="13571" width="34.88671875" style="141" customWidth="1"/>
    <col min="13572" max="13573" width="9.6640625" style="141" customWidth="1"/>
    <col min="13574" max="13574" width="5.33203125" style="141" customWidth="1"/>
    <col min="13575" max="13576" width="9.6640625" style="141" customWidth="1"/>
    <col min="13577" max="13577" width="5.6640625" style="141" customWidth="1"/>
    <col min="13578" max="13823" width="8.88671875" style="141"/>
    <col min="13824" max="13824" width="4.6640625" style="141" customWidth="1"/>
    <col min="13825" max="13825" width="7.33203125" style="141" customWidth="1"/>
    <col min="13826" max="13826" width="6.33203125" style="141" customWidth="1"/>
    <col min="13827" max="13827" width="34.88671875" style="141" customWidth="1"/>
    <col min="13828" max="13829" width="9.6640625" style="141" customWidth="1"/>
    <col min="13830" max="13830" width="5.33203125" style="141" customWidth="1"/>
    <col min="13831" max="13832" width="9.6640625" style="141" customWidth="1"/>
    <col min="13833" max="13833" width="5.6640625" style="141" customWidth="1"/>
    <col min="13834" max="14079" width="8.88671875" style="141"/>
    <col min="14080" max="14080" width="4.6640625" style="141" customWidth="1"/>
    <col min="14081" max="14081" width="7.33203125" style="141" customWidth="1"/>
    <col min="14082" max="14082" width="6.33203125" style="141" customWidth="1"/>
    <col min="14083" max="14083" width="34.88671875" style="141" customWidth="1"/>
    <col min="14084" max="14085" width="9.6640625" style="141" customWidth="1"/>
    <col min="14086" max="14086" width="5.33203125" style="141" customWidth="1"/>
    <col min="14087" max="14088" width="9.6640625" style="141" customWidth="1"/>
    <col min="14089" max="14089" width="5.6640625" style="141" customWidth="1"/>
    <col min="14090" max="14335" width="8.88671875" style="141"/>
    <col min="14336" max="14336" width="4.6640625" style="141" customWidth="1"/>
    <col min="14337" max="14337" width="7.33203125" style="141" customWidth="1"/>
    <col min="14338" max="14338" width="6.33203125" style="141" customWidth="1"/>
    <col min="14339" max="14339" width="34.88671875" style="141" customWidth="1"/>
    <col min="14340" max="14341" width="9.6640625" style="141" customWidth="1"/>
    <col min="14342" max="14342" width="5.33203125" style="141" customWidth="1"/>
    <col min="14343" max="14344" width="9.6640625" style="141" customWidth="1"/>
    <col min="14345" max="14345" width="5.6640625" style="141" customWidth="1"/>
    <col min="14346" max="14591" width="8.88671875" style="141"/>
    <col min="14592" max="14592" width="4.6640625" style="141" customWidth="1"/>
    <col min="14593" max="14593" width="7.33203125" style="141" customWidth="1"/>
    <col min="14594" max="14594" width="6.33203125" style="141" customWidth="1"/>
    <col min="14595" max="14595" width="34.88671875" style="141" customWidth="1"/>
    <col min="14596" max="14597" width="9.6640625" style="141" customWidth="1"/>
    <col min="14598" max="14598" width="5.33203125" style="141" customWidth="1"/>
    <col min="14599" max="14600" width="9.6640625" style="141" customWidth="1"/>
    <col min="14601" max="14601" width="5.6640625" style="141" customWidth="1"/>
    <col min="14602" max="14847" width="8.88671875" style="141"/>
    <col min="14848" max="14848" width="4.6640625" style="141" customWidth="1"/>
    <col min="14849" max="14849" width="7.33203125" style="141" customWidth="1"/>
    <col min="14850" max="14850" width="6.33203125" style="141" customWidth="1"/>
    <col min="14851" max="14851" width="34.88671875" style="141" customWidth="1"/>
    <col min="14852" max="14853" width="9.6640625" style="141" customWidth="1"/>
    <col min="14854" max="14854" width="5.33203125" style="141" customWidth="1"/>
    <col min="14855" max="14856" width="9.6640625" style="141" customWidth="1"/>
    <col min="14857" max="14857" width="5.6640625" style="141" customWidth="1"/>
    <col min="14858" max="15103" width="8.88671875" style="141"/>
    <col min="15104" max="15104" width="4.6640625" style="141" customWidth="1"/>
    <col min="15105" max="15105" width="7.33203125" style="141" customWidth="1"/>
    <col min="15106" max="15106" width="6.33203125" style="141" customWidth="1"/>
    <col min="15107" max="15107" width="34.88671875" style="141" customWidth="1"/>
    <col min="15108" max="15109" width="9.6640625" style="141" customWidth="1"/>
    <col min="15110" max="15110" width="5.33203125" style="141" customWidth="1"/>
    <col min="15111" max="15112" width="9.6640625" style="141" customWidth="1"/>
    <col min="15113" max="15113" width="5.6640625" style="141" customWidth="1"/>
    <col min="15114" max="15359" width="8.88671875" style="141"/>
    <col min="15360" max="15360" width="4.6640625" style="141" customWidth="1"/>
    <col min="15361" max="15361" width="7.33203125" style="141" customWidth="1"/>
    <col min="15362" max="15362" width="6.33203125" style="141" customWidth="1"/>
    <col min="15363" max="15363" width="34.88671875" style="141" customWidth="1"/>
    <col min="15364" max="15365" width="9.6640625" style="141" customWidth="1"/>
    <col min="15366" max="15366" width="5.33203125" style="141" customWidth="1"/>
    <col min="15367" max="15368" width="9.6640625" style="141" customWidth="1"/>
    <col min="15369" max="15369" width="5.6640625" style="141" customWidth="1"/>
    <col min="15370" max="15615" width="8.88671875" style="141"/>
    <col min="15616" max="15616" width="4.6640625" style="141" customWidth="1"/>
    <col min="15617" max="15617" width="7.33203125" style="141" customWidth="1"/>
    <col min="15618" max="15618" width="6.33203125" style="141" customWidth="1"/>
    <col min="15619" max="15619" width="34.88671875" style="141" customWidth="1"/>
    <col min="15620" max="15621" width="9.6640625" style="141" customWidth="1"/>
    <col min="15622" max="15622" width="5.33203125" style="141" customWidth="1"/>
    <col min="15623" max="15624" width="9.6640625" style="141" customWidth="1"/>
    <col min="15625" max="15625" width="5.6640625" style="141" customWidth="1"/>
    <col min="15626" max="15871" width="8.88671875" style="141"/>
    <col min="15872" max="15872" width="4.6640625" style="141" customWidth="1"/>
    <col min="15873" max="15873" width="7.33203125" style="141" customWidth="1"/>
    <col min="15874" max="15874" width="6.33203125" style="141" customWidth="1"/>
    <col min="15875" max="15875" width="34.88671875" style="141" customWidth="1"/>
    <col min="15876" max="15877" width="9.6640625" style="141" customWidth="1"/>
    <col min="15878" max="15878" width="5.33203125" style="141" customWidth="1"/>
    <col min="15879" max="15880" width="9.6640625" style="141" customWidth="1"/>
    <col min="15881" max="15881" width="5.6640625" style="141" customWidth="1"/>
    <col min="15882" max="16127" width="8.88671875" style="141"/>
    <col min="16128" max="16128" width="4.6640625" style="141" customWidth="1"/>
    <col min="16129" max="16129" width="7.33203125" style="141" customWidth="1"/>
    <col min="16130" max="16130" width="6.33203125" style="141" customWidth="1"/>
    <col min="16131" max="16131" width="34.88671875" style="141" customWidth="1"/>
    <col min="16132" max="16133" width="9.6640625" style="141" customWidth="1"/>
    <col min="16134" max="16134" width="5.33203125" style="141" customWidth="1"/>
    <col min="16135" max="16136" width="9.6640625" style="141" customWidth="1"/>
    <col min="16137" max="16137" width="5.6640625" style="141" customWidth="1"/>
    <col min="16138" max="16384" width="8.88671875" style="141"/>
  </cols>
  <sheetData>
    <row r="1" spans="1:10" s="159" customFormat="1" ht="15" customHeight="1">
      <c r="A1" s="139" t="s">
        <v>99</v>
      </c>
      <c r="B1" s="140"/>
      <c r="C1" s="161"/>
      <c r="E1" s="374"/>
      <c r="F1" s="158"/>
      <c r="G1" s="158"/>
      <c r="H1" s="142"/>
      <c r="I1" s="158" t="s">
        <v>77</v>
      </c>
      <c r="J1" s="142" t="s">
        <v>78</v>
      </c>
    </row>
    <row r="2" spans="1:10" s="145" customFormat="1" ht="15" customHeight="1">
      <c r="A2" s="376"/>
      <c r="B2" s="376"/>
      <c r="C2" s="1141" t="str">
        <f>Dział!B1</f>
        <v>Sprawozdanie</v>
      </c>
      <c r="D2" s="1141"/>
      <c r="E2" s="1141"/>
      <c r="F2" s="1141"/>
      <c r="G2" s="143"/>
      <c r="H2" s="143"/>
      <c r="I2" s="143"/>
      <c r="J2" s="144"/>
    </row>
    <row r="3" spans="1:10" s="145" customFormat="1" ht="15" customHeight="1">
      <c r="A3" s="376"/>
      <c r="B3" s="376"/>
      <c r="C3" s="1177" t="s">
        <v>245</v>
      </c>
      <c r="D3" s="1177"/>
      <c r="E3" s="1177"/>
      <c r="F3" s="1177"/>
      <c r="G3" s="143"/>
      <c r="H3" s="143"/>
      <c r="I3" s="143"/>
      <c r="J3" s="144"/>
    </row>
    <row r="4" spans="1:10" s="145" customFormat="1" ht="15" customHeight="1">
      <c r="A4" s="377"/>
      <c r="B4" s="377"/>
      <c r="C4" s="1177" t="s">
        <v>244</v>
      </c>
      <c r="D4" s="1177"/>
      <c r="E4" s="1177"/>
      <c r="F4" s="1177"/>
      <c r="G4" s="143"/>
      <c r="H4" s="143"/>
      <c r="I4" s="143"/>
      <c r="J4" s="144"/>
    </row>
    <row r="5" spans="1:10" s="145" customFormat="1" ht="15" customHeight="1">
      <c r="A5" s="377"/>
      <c r="B5" s="377"/>
      <c r="C5" s="1141" t="str">
        <f>Dział!B3</f>
        <v>za rok 2018</v>
      </c>
      <c r="D5" s="1141"/>
      <c r="E5" s="1141"/>
      <c r="F5" s="1141"/>
      <c r="G5" s="143"/>
      <c r="H5" s="143"/>
      <c r="I5" s="143"/>
      <c r="J5" s="144"/>
    </row>
    <row r="6" spans="1:10" s="145" customFormat="1" ht="15" customHeight="1">
      <c r="A6" s="377"/>
      <c r="B6" s="160"/>
      <c r="C6" s="373"/>
      <c r="D6" s="373"/>
      <c r="E6" s="143"/>
      <c r="F6" s="143"/>
      <c r="G6" s="143"/>
      <c r="H6" s="143"/>
      <c r="I6" s="146"/>
      <c r="J6" s="147"/>
    </row>
    <row r="7" spans="1:10" s="162" customFormat="1" ht="15" customHeight="1">
      <c r="A7" s="1189" t="s">
        <v>2</v>
      </c>
      <c r="B7" s="1190"/>
      <c r="C7" s="1191"/>
      <c r="D7" s="1189" t="s">
        <v>67</v>
      </c>
      <c r="E7" s="1192" t="s">
        <v>79</v>
      </c>
      <c r="F7" s="1192"/>
      <c r="G7" s="1187" t="s">
        <v>80</v>
      </c>
      <c r="H7" s="1187" t="s">
        <v>72</v>
      </c>
      <c r="I7" s="1187"/>
      <c r="J7" s="1187" t="s">
        <v>81</v>
      </c>
    </row>
    <row r="8" spans="1:10" s="163" customFormat="1" ht="15" customHeight="1">
      <c r="A8" s="549" t="s">
        <v>9</v>
      </c>
      <c r="B8" s="549" t="s">
        <v>10</v>
      </c>
      <c r="C8" s="550" t="s">
        <v>11</v>
      </c>
      <c r="D8" s="1190"/>
      <c r="E8" s="551" t="s">
        <v>82</v>
      </c>
      <c r="F8" s="552" t="s">
        <v>69</v>
      </c>
      <c r="G8" s="1188"/>
      <c r="H8" s="151" t="s">
        <v>82</v>
      </c>
      <c r="I8" s="151" t="s">
        <v>69</v>
      </c>
      <c r="J8" s="1188"/>
    </row>
    <row r="9" spans="1:10" s="163" customFormat="1" ht="15" customHeight="1">
      <c r="A9" s="152">
        <v>1</v>
      </c>
      <c r="B9" s="152">
        <v>2</v>
      </c>
      <c r="C9" s="152">
        <v>3</v>
      </c>
      <c r="D9" s="152">
        <v>4</v>
      </c>
      <c r="E9" s="152">
        <v>5</v>
      </c>
      <c r="F9" s="152">
        <v>6</v>
      </c>
      <c r="G9" s="152">
        <v>7</v>
      </c>
      <c r="H9" s="152">
        <v>8</v>
      </c>
      <c r="I9" s="152">
        <v>9</v>
      </c>
      <c r="J9" s="152">
        <v>10</v>
      </c>
    </row>
    <row r="10" spans="1:10" s="380" customFormat="1" ht="15" customHeight="1">
      <c r="A10" s="878">
        <v>10</v>
      </c>
      <c r="B10" s="879"/>
      <c r="C10" s="879"/>
      <c r="D10" s="840" t="s">
        <v>14</v>
      </c>
      <c r="E10" s="841">
        <f>E11</f>
        <v>154083.07999999999</v>
      </c>
      <c r="F10" s="841">
        <f>F11</f>
        <v>153917</v>
      </c>
      <c r="G10" s="452">
        <f>F10/E10*100</f>
        <v>99.892213992607111</v>
      </c>
      <c r="H10" s="841">
        <f>H11</f>
        <v>154083.07999999999</v>
      </c>
      <c r="I10" s="841">
        <f>I11</f>
        <v>153917</v>
      </c>
      <c r="J10" s="841">
        <f>J11</f>
        <v>99.892213992607111</v>
      </c>
    </row>
    <row r="11" spans="1:10" s="380" customFormat="1" ht="15" customHeight="1">
      <c r="A11" s="880"/>
      <c r="B11" s="881">
        <v>1095</v>
      </c>
      <c r="C11" s="882"/>
      <c r="D11" s="842" t="s">
        <v>16</v>
      </c>
      <c r="E11" s="843">
        <f>SUM(E12:E15)</f>
        <v>154083.07999999999</v>
      </c>
      <c r="F11" s="843">
        <f>SUM(F12:F15)</f>
        <v>153917</v>
      </c>
      <c r="G11" s="839">
        <f>F11/E11*100</f>
        <v>99.892213992607111</v>
      </c>
      <c r="H11" s="843">
        <f>SUM(H12:H15)</f>
        <v>154083.07999999999</v>
      </c>
      <c r="I11" s="843">
        <f>SUM(I13:I15)</f>
        <v>153917</v>
      </c>
      <c r="J11" s="839">
        <f>I11/H11*100</f>
        <v>99.892213992607111</v>
      </c>
    </row>
    <row r="12" spans="1:10" s="380" customFormat="1" ht="51">
      <c r="A12" s="880"/>
      <c r="B12" s="881"/>
      <c r="C12" s="883">
        <v>2010</v>
      </c>
      <c r="D12" s="753" t="s">
        <v>239</v>
      </c>
      <c r="E12" s="844">
        <v>154083.07999999999</v>
      </c>
      <c r="F12" s="844">
        <v>153917</v>
      </c>
      <c r="G12" s="839">
        <f>F12/E12*100</f>
        <v>99.892213992607111</v>
      </c>
      <c r="H12" s="844"/>
      <c r="I12" s="845"/>
      <c r="J12" s="839"/>
    </row>
    <row r="13" spans="1:10" s="380" customFormat="1" ht="15" customHeight="1">
      <c r="A13" s="880"/>
      <c r="B13" s="880"/>
      <c r="C13" s="884">
        <v>4210</v>
      </c>
      <c r="D13" s="837" t="s">
        <v>83</v>
      </c>
      <c r="E13" s="838"/>
      <c r="F13" s="838"/>
      <c r="G13" s="839"/>
      <c r="H13" s="838">
        <v>150.84</v>
      </c>
      <c r="I13" s="838">
        <v>147.58000000000001</v>
      </c>
      <c r="J13" s="839">
        <f>I13/H13*100</f>
        <v>97.838769557146648</v>
      </c>
    </row>
    <row r="14" spans="1:10" s="380" customFormat="1" ht="15" customHeight="1">
      <c r="A14" s="880"/>
      <c r="B14" s="880"/>
      <c r="C14" s="884">
        <v>4300</v>
      </c>
      <c r="D14" s="837" t="s">
        <v>84</v>
      </c>
      <c r="E14" s="838"/>
      <c r="F14" s="838"/>
      <c r="G14" s="839"/>
      <c r="H14" s="838">
        <v>2870.4</v>
      </c>
      <c r="I14" s="838">
        <v>2870.4</v>
      </c>
      <c r="J14" s="839">
        <f>I14/H14*100</f>
        <v>100</v>
      </c>
    </row>
    <row r="15" spans="1:10" s="380" customFormat="1" ht="15" customHeight="1">
      <c r="A15" s="880"/>
      <c r="B15" s="880"/>
      <c r="C15" s="884">
        <v>4430</v>
      </c>
      <c r="D15" s="837" t="s">
        <v>85</v>
      </c>
      <c r="E15" s="838"/>
      <c r="F15" s="838"/>
      <c r="G15" s="839"/>
      <c r="H15" s="838">
        <v>151061.84</v>
      </c>
      <c r="I15" s="838">
        <v>150899.01999999999</v>
      </c>
      <c r="J15" s="839">
        <f>I15/H15*100</f>
        <v>99.892216326770551</v>
      </c>
    </row>
    <row r="16" spans="1:10" s="380" customFormat="1" ht="15" customHeight="1">
      <c r="A16" s="885">
        <v>750</v>
      </c>
      <c r="B16" s="886"/>
      <c r="C16" s="886"/>
      <c r="D16" s="846" t="s">
        <v>20</v>
      </c>
      <c r="E16" s="847">
        <f>E17</f>
        <v>56248</v>
      </c>
      <c r="F16" s="847">
        <f>F17</f>
        <v>56248</v>
      </c>
      <c r="G16" s="451">
        <f>F16/E16*100</f>
        <v>100</v>
      </c>
      <c r="H16" s="847">
        <f>H17</f>
        <v>56248</v>
      </c>
      <c r="I16" s="847">
        <f>I17</f>
        <v>56248</v>
      </c>
      <c r="J16" s="847">
        <f>J17</f>
        <v>100</v>
      </c>
    </row>
    <row r="17" spans="1:10" s="380" customFormat="1" ht="15" customHeight="1">
      <c r="A17" s="887"/>
      <c r="B17" s="888">
        <v>75011</v>
      </c>
      <c r="C17" s="880"/>
      <c r="D17" s="848" t="s">
        <v>21</v>
      </c>
      <c r="E17" s="838">
        <f>SUM(E18:E26)</f>
        <v>56248</v>
      </c>
      <c r="F17" s="838">
        <f>SUM(F18:F26)</f>
        <v>56248</v>
      </c>
      <c r="G17" s="839">
        <f>F17/E17*100</f>
        <v>100</v>
      </c>
      <c r="H17" s="838">
        <f>SUM(H18:H26)</f>
        <v>56248</v>
      </c>
      <c r="I17" s="838">
        <f>SUM(I19:I26)</f>
        <v>56248</v>
      </c>
      <c r="J17" s="839">
        <f>I17/H17*100</f>
        <v>100</v>
      </c>
    </row>
    <row r="18" spans="1:10" s="380" customFormat="1" ht="51">
      <c r="A18" s="887"/>
      <c r="B18" s="888"/>
      <c r="C18" s="889">
        <v>2010</v>
      </c>
      <c r="D18" s="753" t="s">
        <v>239</v>
      </c>
      <c r="E18" s="844">
        <v>56248</v>
      </c>
      <c r="F18" s="849">
        <v>56248</v>
      </c>
      <c r="G18" s="839">
        <f>F18/E18*100</f>
        <v>100</v>
      </c>
      <c r="H18" s="839"/>
      <c r="I18" s="838"/>
      <c r="J18" s="839"/>
    </row>
    <row r="19" spans="1:10" s="380" customFormat="1" ht="15" customHeight="1">
      <c r="A19" s="879"/>
      <c r="B19" s="879"/>
      <c r="C19" s="890">
        <v>4010</v>
      </c>
      <c r="D19" s="837" t="s">
        <v>86</v>
      </c>
      <c r="E19" s="838"/>
      <c r="F19" s="838"/>
      <c r="G19" s="839"/>
      <c r="H19" s="838">
        <v>35567</v>
      </c>
      <c r="I19" s="838">
        <v>35567</v>
      </c>
      <c r="J19" s="839">
        <f t="shared" ref="J19:J26" si="0">I19/H19*100</f>
        <v>100</v>
      </c>
    </row>
    <row r="20" spans="1:10" s="380" customFormat="1" ht="15" customHeight="1">
      <c r="A20" s="880"/>
      <c r="B20" s="880"/>
      <c r="C20" s="884">
        <v>4040</v>
      </c>
      <c r="D20" s="837" t="s">
        <v>87</v>
      </c>
      <c r="E20" s="838"/>
      <c r="F20" s="838"/>
      <c r="G20" s="839"/>
      <c r="H20" s="838">
        <v>2800</v>
      </c>
      <c r="I20" s="838">
        <v>2800</v>
      </c>
      <c r="J20" s="839">
        <f t="shared" si="0"/>
        <v>100</v>
      </c>
    </row>
    <row r="21" spans="1:10" s="380" customFormat="1" ht="15" customHeight="1">
      <c r="A21" s="880"/>
      <c r="B21" s="880"/>
      <c r="C21" s="884">
        <v>4110</v>
      </c>
      <c r="D21" s="837" t="s">
        <v>88</v>
      </c>
      <c r="E21" s="838"/>
      <c r="F21" s="838"/>
      <c r="G21" s="839"/>
      <c r="H21" s="838">
        <v>6517</v>
      </c>
      <c r="I21" s="838">
        <v>6517</v>
      </c>
      <c r="J21" s="839">
        <f t="shared" si="0"/>
        <v>100</v>
      </c>
    </row>
    <row r="22" spans="1:10" s="380" customFormat="1" ht="15" customHeight="1">
      <c r="A22" s="880"/>
      <c r="B22" s="880"/>
      <c r="C22" s="884">
        <v>4120</v>
      </c>
      <c r="D22" s="837" t="s">
        <v>89</v>
      </c>
      <c r="E22" s="838"/>
      <c r="F22" s="838"/>
      <c r="G22" s="839"/>
      <c r="H22" s="838">
        <v>933</v>
      </c>
      <c r="I22" s="838">
        <v>933</v>
      </c>
      <c r="J22" s="839">
        <f t="shared" si="0"/>
        <v>100</v>
      </c>
    </row>
    <row r="23" spans="1:10" s="380" customFormat="1" ht="15" customHeight="1">
      <c r="A23" s="880"/>
      <c r="B23" s="880"/>
      <c r="C23" s="884">
        <v>4210</v>
      </c>
      <c r="D23" s="837" t="s">
        <v>83</v>
      </c>
      <c r="E23" s="838"/>
      <c r="F23" s="838"/>
      <c r="G23" s="839"/>
      <c r="H23" s="838">
        <v>1272</v>
      </c>
      <c r="I23" s="838">
        <v>1272</v>
      </c>
      <c r="J23" s="839">
        <f t="shared" si="0"/>
        <v>100</v>
      </c>
    </row>
    <row r="24" spans="1:10" s="380" customFormat="1" ht="15" customHeight="1">
      <c r="A24" s="880"/>
      <c r="B24" s="880"/>
      <c r="C24" s="884">
        <v>4300</v>
      </c>
      <c r="D24" s="837" t="s">
        <v>84</v>
      </c>
      <c r="E24" s="838"/>
      <c r="F24" s="838"/>
      <c r="G24" s="839"/>
      <c r="H24" s="838">
        <v>6720</v>
      </c>
      <c r="I24" s="838">
        <v>6720</v>
      </c>
      <c r="J24" s="839">
        <f t="shared" si="0"/>
        <v>100</v>
      </c>
    </row>
    <row r="25" spans="1:10" s="380" customFormat="1" ht="15" customHeight="1">
      <c r="A25" s="880"/>
      <c r="B25" s="880"/>
      <c r="C25" s="884">
        <v>4410</v>
      </c>
      <c r="D25" s="837" t="s">
        <v>90</v>
      </c>
      <c r="E25" s="838"/>
      <c r="F25" s="838"/>
      <c r="G25" s="839"/>
      <c r="H25" s="838">
        <v>79</v>
      </c>
      <c r="I25" s="838">
        <v>79</v>
      </c>
      <c r="J25" s="839">
        <f t="shared" si="0"/>
        <v>100</v>
      </c>
    </row>
    <row r="26" spans="1:10" s="380" customFormat="1" ht="20.399999999999999">
      <c r="A26" s="880"/>
      <c r="B26" s="880"/>
      <c r="C26" s="232">
        <v>4700</v>
      </c>
      <c r="D26" s="231" t="s">
        <v>91</v>
      </c>
      <c r="E26" s="838"/>
      <c r="F26" s="838"/>
      <c r="G26" s="839"/>
      <c r="H26" s="838">
        <v>2360</v>
      </c>
      <c r="I26" s="838">
        <v>2360</v>
      </c>
      <c r="J26" s="839">
        <f t="shared" si="0"/>
        <v>100</v>
      </c>
    </row>
    <row r="27" spans="1:10" s="380" customFormat="1" ht="30.6">
      <c r="A27" s="885">
        <v>751</v>
      </c>
      <c r="B27" s="891"/>
      <c r="C27" s="880"/>
      <c r="D27" s="850" t="s">
        <v>24</v>
      </c>
      <c r="E27" s="851">
        <f>E28+E31</f>
        <v>55126</v>
      </c>
      <c r="F27" s="851">
        <f>F28+F31</f>
        <v>44985.49</v>
      </c>
      <c r="G27" s="451">
        <f>F27/E27*100</f>
        <v>81.604850705656133</v>
      </c>
      <c r="H27" s="851">
        <f>H28+H31</f>
        <v>55126</v>
      </c>
      <c r="I27" s="851">
        <f>I28+I31</f>
        <v>44985.49</v>
      </c>
      <c r="J27" s="851">
        <f>J28</f>
        <v>100</v>
      </c>
    </row>
    <row r="28" spans="1:10" s="380" customFormat="1" ht="20.399999999999999">
      <c r="A28" s="887"/>
      <c r="B28" s="888">
        <v>75101</v>
      </c>
      <c r="C28" s="892"/>
      <c r="D28" s="753" t="s">
        <v>25</v>
      </c>
      <c r="E28" s="844">
        <f>E29</f>
        <v>1300</v>
      </c>
      <c r="F28" s="844">
        <f>F29</f>
        <v>1300</v>
      </c>
      <c r="G28" s="839">
        <f>F28/E28*100</f>
        <v>100</v>
      </c>
      <c r="H28" s="849">
        <f>SUM(H29:H30)</f>
        <v>1300</v>
      </c>
      <c r="I28" s="849">
        <f>SUM(I29:I30)</f>
        <v>1300</v>
      </c>
      <c r="J28" s="839">
        <f>I28/H28*100</f>
        <v>100</v>
      </c>
    </row>
    <row r="29" spans="1:10" s="380" customFormat="1" ht="51">
      <c r="A29" s="887"/>
      <c r="B29" s="888"/>
      <c r="C29" s="883">
        <v>2010</v>
      </c>
      <c r="D29" s="753" t="s">
        <v>239</v>
      </c>
      <c r="E29" s="844">
        <v>1300</v>
      </c>
      <c r="F29" s="844">
        <v>1300</v>
      </c>
      <c r="G29" s="839">
        <f>F29/E29*100</f>
        <v>100</v>
      </c>
      <c r="H29" s="849"/>
      <c r="I29" s="844"/>
      <c r="J29" s="839"/>
    </row>
    <row r="30" spans="1:10" s="380" customFormat="1" ht="15" customHeight="1">
      <c r="A30" s="880"/>
      <c r="B30" s="886"/>
      <c r="C30" s="883">
        <v>4300</v>
      </c>
      <c r="D30" s="753" t="s">
        <v>84</v>
      </c>
      <c r="E30" s="844"/>
      <c r="F30" s="844"/>
      <c r="G30" s="852"/>
      <c r="H30" s="844">
        <v>1300</v>
      </c>
      <c r="I30" s="476">
        <v>1300</v>
      </c>
      <c r="J30" s="839">
        <f t="shared" ref="J30:J79" si="1">I30/H30*100</f>
        <v>100</v>
      </c>
    </row>
    <row r="31" spans="1:10" s="380" customFormat="1" ht="51">
      <c r="A31" s="880"/>
      <c r="B31" s="888">
        <v>75109</v>
      </c>
      <c r="C31" s="889"/>
      <c r="D31" s="853" t="s">
        <v>393</v>
      </c>
      <c r="E31" s="379">
        <f>SUM(E32:E39)</f>
        <v>53826</v>
      </c>
      <c r="F31" s="379">
        <f>SUM(F32:F39)</f>
        <v>43685.49</v>
      </c>
      <c r="G31" s="475"/>
      <c r="H31" s="379">
        <f>SUM(H33:H39)</f>
        <v>53826</v>
      </c>
      <c r="I31" s="379">
        <f>SUM(I33:I39)</f>
        <v>43685.49</v>
      </c>
      <c r="J31" s="451">
        <f t="shared" si="1"/>
        <v>81.160572957306869</v>
      </c>
    </row>
    <row r="32" spans="1:10" s="380" customFormat="1" ht="51">
      <c r="A32" s="880"/>
      <c r="B32" s="888"/>
      <c r="C32" s="889">
        <v>2010</v>
      </c>
      <c r="D32" s="753" t="s">
        <v>239</v>
      </c>
      <c r="E32" s="474">
        <v>53826</v>
      </c>
      <c r="F32" s="474">
        <v>43685.49</v>
      </c>
      <c r="G32" s="475"/>
      <c r="H32" s="379"/>
      <c r="I32" s="379"/>
      <c r="J32" s="839"/>
    </row>
    <row r="33" spans="1:10" s="380" customFormat="1" ht="15" customHeight="1">
      <c r="A33" s="880"/>
      <c r="B33" s="888"/>
      <c r="C33" s="889">
        <v>3030</v>
      </c>
      <c r="D33" s="382" t="s">
        <v>92</v>
      </c>
      <c r="E33" s="474"/>
      <c r="F33" s="474"/>
      <c r="G33" s="475"/>
      <c r="H33" s="474">
        <v>21800</v>
      </c>
      <c r="I33" s="474">
        <v>21500</v>
      </c>
      <c r="J33" s="839">
        <f t="shared" si="1"/>
        <v>98.623853211009177</v>
      </c>
    </row>
    <row r="34" spans="1:10" s="380" customFormat="1" ht="15" customHeight="1">
      <c r="A34" s="880"/>
      <c r="B34" s="880"/>
      <c r="C34" s="889">
        <v>4110</v>
      </c>
      <c r="D34" s="382" t="s">
        <v>88</v>
      </c>
      <c r="E34" s="474"/>
      <c r="F34" s="474"/>
      <c r="G34" s="475"/>
      <c r="H34" s="474">
        <v>573</v>
      </c>
      <c r="I34" s="474">
        <v>573</v>
      </c>
      <c r="J34" s="839">
        <f t="shared" si="1"/>
        <v>100</v>
      </c>
    </row>
    <row r="35" spans="1:10" s="380" customFormat="1" ht="15" customHeight="1">
      <c r="A35" s="880"/>
      <c r="B35" s="880"/>
      <c r="C35" s="889">
        <v>4120</v>
      </c>
      <c r="D35" s="382" t="s">
        <v>89</v>
      </c>
      <c r="E35" s="474"/>
      <c r="F35" s="474"/>
      <c r="G35" s="475"/>
      <c r="H35" s="474">
        <v>82</v>
      </c>
      <c r="I35" s="474">
        <v>82</v>
      </c>
      <c r="J35" s="839">
        <f t="shared" si="1"/>
        <v>100</v>
      </c>
    </row>
    <row r="36" spans="1:10" s="380" customFormat="1" ht="15" customHeight="1">
      <c r="A36" s="880"/>
      <c r="B36" s="880"/>
      <c r="C36" s="889">
        <v>4170</v>
      </c>
      <c r="D36" s="382" t="s">
        <v>93</v>
      </c>
      <c r="E36" s="474"/>
      <c r="F36" s="474"/>
      <c r="G36" s="475"/>
      <c r="H36" s="474">
        <v>17857</v>
      </c>
      <c r="I36" s="474">
        <v>8016.49</v>
      </c>
      <c r="J36" s="839">
        <f t="shared" si="1"/>
        <v>44.892703141625134</v>
      </c>
    </row>
    <row r="37" spans="1:10" s="380" customFormat="1" ht="15" customHeight="1">
      <c r="A37" s="880"/>
      <c r="B37" s="880"/>
      <c r="C37" s="889">
        <v>4210</v>
      </c>
      <c r="D37" s="382" t="s">
        <v>83</v>
      </c>
      <c r="E37" s="474"/>
      <c r="F37" s="474"/>
      <c r="G37" s="475"/>
      <c r="H37" s="474">
        <v>5944</v>
      </c>
      <c r="I37" s="474">
        <v>5944</v>
      </c>
      <c r="J37" s="839">
        <f t="shared" si="1"/>
        <v>100</v>
      </c>
    </row>
    <row r="38" spans="1:10" s="380" customFormat="1" ht="15" customHeight="1">
      <c r="A38" s="880"/>
      <c r="B38" s="880"/>
      <c r="C38" s="889">
        <v>4300</v>
      </c>
      <c r="D38" s="382" t="s">
        <v>84</v>
      </c>
      <c r="E38" s="474"/>
      <c r="F38" s="474"/>
      <c r="G38" s="475"/>
      <c r="H38" s="474">
        <v>7135</v>
      </c>
      <c r="I38" s="474">
        <v>7135</v>
      </c>
      <c r="J38" s="839">
        <f t="shared" si="1"/>
        <v>100</v>
      </c>
    </row>
    <row r="39" spans="1:10" s="380" customFormat="1" ht="15" customHeight="1">
      <c r="A39" s="880"/>
      <c r="B39" s="880"/>
      <c r="C39" s="889">
        <v>4410</v>
      </c>
      <c r="D39" s="382" t="s">
        <v>90</v>
      </c>
      <c r="E39" s="474"/>
      <c r="F39" s="474"/>
      <c r="G39" s="475"/>
      <c r="H39" s="474">
        <v>435</v>
      </c>
      <c r="I39" s="474">
        <v>435</v>
      </c>
      <c r="J39" s="839">
        <f t="shared" si="1"/>
        <v>100</v>
      </c>
    </row>
    <row r="40" spans="1:10" s="380" customFormat="1" ht="15" customHeight="1">
      <c r="A40" s="880"/>
      <c r="B40" s="880"/>
      <c r="C40" s="889"/>
      <c r="D40" s="382"/>
      <c r="E40" s="474"/>
      <c r="F40" s="474"/>
      <c r="G40" s="475"/>
      <c r="H40" s="474"/>
      <c r="I40" s="474"/>
      <c r="J40" s="839"/>
    </row>
    <row r="41" spans="1:10" s="380" customFormat="1" ht="15" customHeight="1">
      <c r="A41" s="887">
        <v>801</v>
      </c>
      <c r="B41" s="888"/>
      <c r="C41" s="889"/>
      <c r="D41" s="450" t="s">
        <v>41</v>
      </c>
      <c r="E41" s="379">
        <f>E42</f>
        <v>58405</v>
      </c>
      <c r="F41" s="379">
        <f>F42</f>
        <v>57478.29</v>
      </c>
      <c r="G41" s="475"/>
      <c r="H41" s="379">
        <f>SUM(H42)</f>
        <v>58405</v>
      </c>
      <c r="I41" s="379">
        <f>SUM(I42)</f>
        <v>57478.29</v>
      </c>
      <c r="J41" s="451">
        <f t="shared" si="1"/>
        <v>98.41330365550894</v>
      </c>
    </row>
    <row r="42" spans="1:10" s="380" customFormat="1" ht="31.8" customHeight="1">
      <c r="A42" s="887"/>
      <c r="B42" s="888">
        <v>80153</v>
      </c>
      <c r="C42" s="889"/>
      <c r="D42" s="382" t="s">
        <v>400</v>
      </c>
      <c r="E42" s="474">
        <f>E43</f>
        <v>58405</v>
      </c>
      <c r="F42" s="474">
        <f>F43</f>
        <v>57478.29</v>
      </c>
      <c r="G42" s="475"/>
      <c r="H42" s="474">
        <f>H43</f>
        <v>58405</v>
      </c>
      <c r="I42" s="474">
        <f>I43</f>
        <v>57478.29</v>
      </c>
      <c r="J42" s="839">
        <f t="shared" si="1"/>
        <v>98.41330365550894</v>
      </c>
    </row>
    <row r="43" spans="1:10" s="380" customFormat="1" ht="15" customHeight="1">
      <c r="A43" s="880"/>
      <c r="B43" s="888"/>
      <c r="C43" s="889">
        <v>4240</v>
      </c>
      <c r="D43" s="382" t="s">
        <v>232</v>
      </c>
      <c r="E43" s="474">
        <v>58405</v>
      </c>
      <c r="F43" s="474">
        <v>57478.29</v>
      </c>
      <c r="G43" s="475"/>
      <c r="H43" s="474">
        <v>58405</v>
      </c>
      <c r="I43" s="474">
        <v>57478.29</v>
      </c>
      <c r="J43" s="839">
        <f t="shared" si="1"/>
        <v>98.41330365550894</v>
      </c>
    </row>
    <row r="44" spans="1:10" s="380" customFormat="1" ht="15" customHeight="1">
      <c r="A44" s="887">
        <v>852</v>
      </c>
      <c r="B44" s="880"/>
      <c r="C44" s="880"/>
      <c r="D44" s="450" t="s">
        <v>48</v>
      </c>
      <c r="E44" s="379">
        <f>E45</f>
        <v>17668</v>
      </c>
      <c r="F44" s="379">
        <f>F45</f>
        <v>17666.91</v>
      </c>
      <c r="G44" s="854">
        <f>F44/E44*100</f>
        <v>99.993830654290235</v>
      </c>
      <c r="H44" s="379">
        <f>H45</f>
        <v>17668</v>
      </c>
      <c r="I44" s="379">
        <f>I45</f>
        <v>17666.91</v>
      </c>
      <c r="J44" s="451">
        <f t="shared" si="1"/>
        <v>99.993830654290235</v>
      </c>
    </row>
    <row r="45" spans="1:10" s="380" customFormat="1" ht="61.2">
      <c r="A45" s="880"/>
      <c r="B45" s="888">
        <v>85213</v>
      </c>
      <c r="C45" s="880"/>
      <c r="D45" s="473" t="s">
        <v>51</v>
      </c>
      <c r="E45" s="474">
        <f>E46</f>
        <v>17668</v>
      </c>
      <c r="F45" s="474">
        <f>F46</f>
        <v>17666.91</v>
      </c>
      <c r="G45" s="475">
        <f>F45/E45*100</f>
        <v>99.993830654290235</v>
      </c>
      <c r="H45" s="474">
        <f>H47</f>
        <v>17668</v>
      </c>
      <c r="I45" s="474">
        <f>I47</f>
        <v>17666.91</v>
      </c>
      <c r="J45" s="839">
        <f t="shared" si="1"/>
        <v>99.993830654290235</v>
      </c>
    </row>
    <row r="46" spans="1:10" s="380" customFormat="1" ht="51">
      <c r="A46" s="880"/>
      <c r="B46" s="888"/>
      <c r="C46" s="893">
        <v>2010</v>
      </c>
      <c r="D46" s="382" t="s">
        <v>239</v>
      </c>
      <c r="E46" s="855">
        <v>17668</v>
      </c>
      <c r="F46" s="474">
        <v>17666.91</v>
      </c>
      <c r="G46" s="475">
        <f>F46/E46*100</f>
        <v>99.993830654290235</v>
      </c>
      <c r="H46" s="474"/>
      <c r="I46" s="474"/>
      <c r="J46" s="839"/>
    </row>
    <row r="47" spans="1:10" s="380" customFormat="1" ht="15" customHeight="1">
      <c r="A47" s="879"/>
      <c r="B47" s="879"/>
      <c r="C47" s="894">
        <v>4130</v>
      </c>
      <c r="D47" s="382" t="s">
        <v>97</v>
      </c>
      <c r="E47" s="856"/>
      <c r="F47" s="845"/>
      <c r="G47" s="857"/>
      <c r="H47" s="845">
        <v>17668</v>
      </c>
      <c r="I47" s="845">
        <v>17666.91</v>
      </c>
      <c r="J47" s="839">
        <f t="shared" si="1"/>
        <v>99.993830654290235</v>
      </c>
    </row>
    <row r="48" spans="1:10" s="380" customFormat="1" ht="15" customHeight="1">
      <c r="A48" s="887">
        <v>855</v>
      </c>
      <c r="B48" s="880"/>
      <c r="C48" s="880"/>
      <c r="D48" s="463" t="s">
        <v>257</v>
      </c>
      <c r="E48" s="379">
        <f>E49+E60+E68+E71</f>
        <v>7035823</v>
      </c>
      <c r="F48" s="379">
        <f>F49+F60+F68+F71</f>
        <v>7001026.5299999993</v>
      </c>
      <c r="G48" s="854">
        <f>F48/E48*100</f>
        <v>99.505438525102178</v>
      </c>
      <c r="H48" s="379">
        <f>H49+H60+H68+H71</f>
        <v>7035823</v>
      </c>
      <c r="I48" s="379">
        <f>I49+I60+I68+I71</f>
        <v>7001026.5299999993</v>
      </c>
      <c r="J48" s="839">
        <f t="shared" si="1"/>
        <v>99.505438525102178</v>
      </c>
    </row>
    <row r="49" spans="1:10" s="380" customFormat="1" ht="15" customHeight="1">
      <c r="A49" s="887"/>
      <c r="B49" s="888">
        <v>85501</v>
      </c>
      <c r="C49" s="880"/>
      <c r="D49" s="359" t="s">
        <v>230</v>
      </c>
      <c r="E49" s="474">
        <f>SUM(E50:E59)</f>
        <v>4725806</v>
      </c>
      <c r="F49" s="474">
        <f>SUM(F50:F59)</f>
        <v>4701102.3499999996</v>
      </c>
      <c r="G49" s="475">
        <f>F49/E49*100</f>
        <v>99.477260598509545</v>
      </c>
      <c r="H49" s="474">
        <f>SUM(H50:H59)</f>
        <v>4725806</v>
      </c>
      <c r="I49" s="474">
        <f>SUM(I50:I59)</f>
        <v>4701102.3499999996</v>
      </c>
      <c r="J49" s="839">
        <f t="shared" si="1"/>
        <v>99.477260598509545</v>
      </c>
    </row>
    <row r="50" spans="1:10" s="380" customFormat="1" ht="73.2" customHeight="1">
      <c r="A50" s="887"/>
      <c r="B50" s="888"/>
      <c r="C50" s="889">
        <v>2060</v>
      </c>
      <c r="D50" s="858" t="s">
        <v>231</v>
      </c>
      <c r="E50" s="474">
        <v>4725806</v>
      </c>
      <c r="F50" s="474">
        <v>4701102.3499999996</v>
      </c>
      <c r="G50" s="475">
        <f>F50/E50*100</f>
        <v>99.477260598509545</v>
      </c>
      <c r="H50" s="474"/>
      <c r="I50" s="474"/>
      <c r="J50" s="839"/>
    </row>
    <row r="51" spans="1:10" s="380" customFormat="1" ht="15" customHeight="1">
      <c r="A51" s="879"/>
      <c r="B51" s="879"/>
      <c r="C51" s="895">
        <v>3110</v>
      </c>
      <c r="D51" s="859" t="s">
        <v>94</v>
      </c>
      <c r="E51" s="860"/>
      <c r="F51" s="860"/>
      <c r="G51" s="857"/>
      <c r="H51" s="860">
        <v>4655048</v>
      </c>
      <c r="I51" s="860">
        <v>4630345.3</v>
      </c>
      <c r="J51" s="839">
        <f t="shared" si="1"/>
        <v>99.469335224899936</v>
      </c>
    </row>
    <row r="52" spans="1:10" s="380" customFormat="1" ht="15" customHeight="1">
      <c r="A52" s="879"/>
      <c r="B52" s="879"/>
      <c r="C52" s="890">
        <v>4010</v>
      </c>
      <c r="D52" s="861" t="s">
        <v>86</v>
      </c>
      <c r="E52" s="862"/>
      <c r="F52" s="862"/>
      <c r="G52" s="839"/>
      <c r="H52" s="862">
        <v>47700</v>
      </c>
      <c r="I52" s="862">
        <v>47700</v>
      </c>
      <c r="J52" s="839">
        <f t="shared" si="1"/>
        <v>100</v>
      </c>
    </row>
    <row r="53" spans="1:10" s="380" customFormat="1" ht="15" customHeight="1">
      <c r="A53" s="880"/>
      <c r="B53" s="880"/>
      <c r="C53" s="884">
        <v>4040</v>
      </c>
      <c r="D53" s="837" t="s">
        <v>87</v>
      </c>
      <c r="E53" s="838"/>
      <c r="F53" s="838"/>
      <c r="G53" s="839"/>
      <c r="H53" s="838">
        <v>3660</v>
      </c>
      <c r="I53" s="838">
        <v>3660</v>
      </c>
      <c r="J53" s="839">
        <f t="shared" si="1"/>
        <v>100</v>
      </c>
    </row>
    <row r="54" spans="1:10" s="380" customFormat="1" ht="15" customHeight="1">
      <c r="A54" s="880"/>
      <c r="B54" s="880"/>
      <c r="C54" s="884">
        <v>4110</v>
      </c>
      <c r="D54" s="837" t="s">
        <v>88</v>
      </c>
      <c r="E54" s="838"/>
      <c r="F54" s="838"/>
      <c r="G54" s="839"/>
      <c r="H54" s="838">
        <v>9350</v>
      </c>
      <c r="I54" s="838">
        <v>9350</v>
      </c>
      <c r="J54" s="839">
        <f t="shared" si="1"/>
        <v>100</v>
      </c>
    </row>
    <row r="55" spans="1:10" s="380" customFormat="1" ht="15" customHeight="1">
      <c r="A55" s="886"/>
      <c r="B55" s="886"/>
      <c r="C55" s="883">
        <v>4120</v>
      </c>
      <c r="D55" s="753" t="s">
        <v>89</v>
      </c>
      <c r="E55" s="844"/>
      <c r="F55" s="844"/>
      <c r="G55" s="852"/>
      <c r="H55" s="844">
        <v>862</v>
      </c>
      <c r="I55" s="844"/>
      <c r="J55" s="839">
        <f t="shared" si="1"/>
        <v>0</v>
      </c>
    </row>
    <row r="56" spans="1:10" s="380" customFormat="1" ht="15" customHeight="1">
      <c r="A56" s="880"/>
      <c r="B56" s="880"/>
      <c r="C56" s="884">
        <v>4210</v>
      </c>
      <c r="D56" s="837" t="s">
        <v>83</v>
      </c>
      <c r="E56" s="838"/>
      <c r="F56" s="838"/>
      <c r="G56" s="839"/>
      <c r="H56" s="838">
        <v>7000</v>
      </c>
      <c r="I56" s="838">
        <v>861.39</v>
      </c>
      <c r="J56" s="839">
        <f t="shared" si="1"/>
        <v>12.305571428571428</v>
      </c>
    </row>
    <row r="57" spans="1:10" s="380" customFormat="1" ht="15" customHeight="1">
      <c r="A57" s="880"/>
      <c r="B57" s="880"/>
      <c r="C57" s="884">
        <v>4300</v>
      </c>
      <c r="D57" s="837" t="s">
        <v>84</v>
      </c>
      <c r="E57" s="838"/>
      <c r="F57" s="838"/>
      <c r="G57" s="839"/>
      <c r="H57" s="838"/>
      <c r="I57" s="838">
        <v>7000</v>
      </c>
      <c r="J57" s="839"/>
    </row>
    <row r="58" spans="1:10" s="865" customFormat="1" ht="20.399999999999999">
      <c r="A58" s="880"/>
      <c r="B58" s="880"/>
      <c r="C58" s="232">
        <v>4440</v>
      </c>
      <c r="D58" s="231" t="s">
        <v>96</v>
      </c>
      <c r="E58" s="863"/>
      <c r="F58" s="863"/>
      <c r="G58" s="864"/>
      <c r="H58" s="838">
        <v>1186</v>
      </c>
      <c r="I58" s="838">
        <v>1185.6600000000001</v>
      </c>
      <c r="J58" s="839">
        <f t="shared" si="1"/>
        <v>99.971332209106251</v>
      </c>
    </row>
    <row r="59" spans="1:10" s="380" customFormat="1" ht="20.399999999999999">
      <c r="A59" s="880"/>
      <c r="B59" s="880"/>
      <c r="C59" s="232">
        <v>4700</v>
      </c>
      <c r="D59" s="231" t="s">
        <v>91</v>
      </c>
      <c r="E59" s="838"/>
      <c r="F59" s="838"/>
      <c r="G59" s="839"/>
      <c r="H59" s="838">
        <v>1000</v>
      </c>
      <c r="I59" s="838">
        <v>1000</v>
      </c>
      <c r="J59" s="839">
        <f t="shared" si="1"/>
        <v>100</v>
      </c>
    </row>
    <row r="60" spans="1:10" s="380" customFormat="1" ht="40.799999999999997">
      <c r="A60" s="887"/>
      <c r="B60" s="888">
        <v>85502</v>
      </c>
      <c r="C60" s="880"/>
      <c r="D60" s="382" t="s">
        <v>258</v>
      </c>
      <c r="E60" s="474">
        <f>SUM(E61:E67)</f>
        <v>2072598</v>
      </c>
      <c r="F60" s="474">
        <f>SUM(F61:F67)</f>
        <v>2064181.27</v>
      </c>
      <c r="G60" s="475">
        <f>F60/E60*100</f>
        <v>99.593904365438931</v>
      </c>
      <c r="H60" s="474">
        <f>SUM(H61:H67)</f>
        <v>2072598</v>
      </c>
      <c r="I60" s="474">
        <f>SUM(I62:I67)</f>
        <v>2064181.27</v>
      </c>
      <c r="J60" s="839">
        <f t="shared" si="1"/>
        <v>99.593904365438931</v>
      </c>
    </row>
    <row r="61" spans="1:10" s="380" customFormat="1" ht="51">
      <c r="A61" s="896"/>
      <c r="B61" s="897"/>
      <c r="C61" s="895">
        <v>2010</v>
      </c>
      <c r="D61" s="753" t="s">
        <v>239</v>
      </c>
      <c r="E61" s="866">
        <v>2072598</v>
      </c>
      <c r="F61" s="867">
        <v>2064181.27</v>
      </c>
      <c r="G61" s="857">
        <f>F61/E61*100</f>
        <v>99.593904365438931</v>
      </c>
      <c r="H61" s="867"/>
      <c r="I61" s="867"/>
      <c r="J61" s="839"/>
    </row>
    <row r="62" spans="1:10" s="380" customFormat="1" ht="15" customHeight="1">
      <c r="A62" s="880"/>
      <c r="B62" s="880"/>
      <c r="C62" s="898">
        <v>3110</v>
      </c>
      <c r="D62" s="842" t="s">
        <v>94</v>
      </c>
      <c r="E62" s="843"/>
      <c r="F62" s="860"/>
      <c r="G62" s="839"/>
      <c r="H62" s="860">
        <v>1938951</v>
      </c>
      <c r="I62" s="860">
        <v>1930534.61</v>
      </c>
      <c r="J62" s="839">
        <f t="shared" si="1"/>
        <v>99.565930753278451</v>
      </c>
    </row>
    <row r="63" spans="1:10" s="380" customFormat="1" ht="15" customHeight="1">
      <c r="A63" s="879"/>
      <c r="B63" s="879"/>
      <c r="C63" s="890">
        <v>4010</v>
      </c>
      <c r="D63" s="861" t="s">
        <v>86</v>
      </c>
      <c r="E63" s="862"/>
      <c r="F63" s="862"/>
      <c r="G63" s="839"/>
      <c r="H63" s="862">
        <v>46450</v>
      </c>
      <c r="I63" s="862">
        <v>46450</v>
      </c>
      <c r="J63" s="839">
        <f t="shared" si="1"/>
        <v>100</v>
      </c>
    </row>
    <row r="64" spans="1:10" s="380" customFormat="1" ht="15" customHeight="1">
      <c r="A64" s="880"/>
      <c r="B64" s="880"/>
      <c r="C64" s="884">
        <v>4040</v>
      </c>
      <c r="D64" s="837" t="s">
        <v>95</v>
      </c>
      <c r="E64" s="838"/>
      <c r="F64" s="838"/>
      <c r="G64" s="839"/>
      <c r="H64" s="838">
        <v>3770</v>
      </c>
      <c r="I64" s="838">
        <v>3770</v>
      </c>
      <c r="J64" s="839">
        <f t="shared" si="1"/>
        <v>100</v>
      </c>
    </row>
    <row r="65" spans="1:10" s="380" customFormat="1" ht="15" customHeight="1">
      <c r="A65" s="880"/>
      <c r="B65" s="880"/>
      <c r="C65" s="884">
        <v>4110</v>
      </c>
      <c r="D65" s="837" t="s">
        <v>88</v>
      </c>
      <c r="E65" s="838"/>
      <c r="F65" s="838"/>
      <c r="G65" s="839"/>
      <c r="H65" s="838">
        <v>81231</v>
      </c>
      <c r="I65" s="838">
        <v>81231</v>
      </c>
      <c r="J65" s="839">
        <f t="shared" si="1"/>
        <v>100</v>
      </c>
    </row>
    <row r="66" spans="1:10" s="380" customFormat="1" ht="15" customHeight="1">
      <c r="A66" s="880"/>
      <c r="B66" s="880"/>
      <c r="C66" s="884">
        <v>4120</v>
      </c>
      <c r="D66" s="837" t="s">
        <v>89</v>
      </c>
      <c r="E66" s="838"/>
      <c r="F66" s="838"/>
      <c r="G66" s="839"/>
      <c r="H66" s="838">
        <v>1010</v>
      </c>
      <c r="I66" s="838">
        <v>1010</v>
      </c>
      <c r="J66" s="839">
        <f t="shared" si="1"/>
        <v>100</v>
      </c>
    </row>
    <row r="67" spans="1:10" s="380" customFormat="1" ht="20.399999999999999">
      <c r="A67" s="880"/>
      <c r="B67" s="880"/>
      <c r="C67" s="883">
        <v>4440</v>
      </c>
      <c r="D67" s="753" t="s">
        <v>96</v>
      </c>
      <c r="E67" s="844"/>
      <c r="F67" s="844"/>
      <c r="G67" s="839"/>
      <c r="H67" s="844">
        <v>1186</v>
      </c>
      <c r="I67" s="844">
        <v>1185.6600000000001</v>
      </c>
      <c r="J67" s="839">
        <f t="shared" si="1"/>
        <v>99.971332209106251</v>
      </c>
    </row>
    <row r="68" spans="1:10" s="380" customFormat="1" ht="15" customHeight="1">
      <c r="A68" s="880"/>
      <c r="B68" s="888">
        <v>85503</v>
      </c>
      <c r="C68" s="880"/>
      <c r="D68" s="473" t="s">
        <v>259</v>
      </c>
      <c r="E68" s="474">
        <f>E69</f>
        <v>249</v>
      </c>
      <c r="F68" s="474">
        <f>F69</f>
        <v>193.04</v>
      </c>
      <c r="G68" s="475">
        <f>F68/E68*100</f>
        <v>77.52610441767068</v>
      </c>
      <c r="H68" s="474">
        <f>H70</f>
        <v>249</v>
      </c>
      <c r="I68" s="474">
        <f>I70</f>
        <v>193.04</v>
      </c>
      <c r="J68" s="839">
        <f t="shared" si="1"/>
        <v>77.52610441767068</v>
      </c>
    </row>
    <row r="69" spans="1:10" s="380" customFormat="1" ht="51">
      <c r="A69" s="880"/>
      <c r="B69" s="888"/>
      <c r="C69" s="893">
        <v>2010</v>
      </c>
      <c r="D69" s="382" t="s">
        <v>239</v>
      </c>
      <c r="E69" s="855">
        <v>249</v>
      </c>
      <c r="F69" s="474">
        <v>193.04</v>
      </c>
      <c r="G69" s="475">
        <f>F69/E69*100</f>
        <v>77.52610441767068</v>
      </c>
      <c r="H69" s="474"/>
      <c r="I69" s="474"/>
      <c r="J69" s="839"/>
    </row>
    <row r="70" spans="1:10" s="380" customFormat="1" ht="15" customHeight="1">
      <c r="A70" s="880"/>
      <c r="B70" s="880"/>
      <c r="C70" s="889">
        <v>4210</v>
      </c>
      <c r="D70" s="382" t="s">
        <v>83</v>
      </c>
      <c r="E70" s="476"/>
      <c r="F70" s="476"/>
      <c r="G70" s="477"/>
      <c r="H70" s="476">
        <v>249</v>
      </c>
      <c r="I70" s="476">
        <v>193.04</v>
      </c>
      <c r="J70" s="839">
        <f t="shared" si="1"/>
        <v>77.52610441767068</v>
      </c>
    </row>
    <row r="71" spans="1:10" s="380" customFormat="1" ht="15" customHeight="1">
      <c r="A71" s="880"/>
      <c r="B71" s="899">
        <v>85504</v>
      </c>
      <c r="C71" s="889"/>
      <c r="D71" s="748" t="s">
        <v>49</v>
      </c>
      <c r="E71" s="476">
        <f>E72</f>
        <v>237170</v>
      </c>
      <c r="F71" s="476">
        <f>F72</f>
        <v>235549.87</v>
      </c>
      <c r="G71" s="477"/>
      <c r="H71" s="476">
        <f>SUM(H73:H77)</f>
        <v>237170</v>
      </c>
      <c r="I71" s="476">
        <f>SUM(I73:I77)</f>
        <v>235549.87</v>
      </c>
      <c r="J71" s="839">
        <f t="shared" si="1"/>
        <v>99.316890837795668</v>
      </c>
    </row>
    <row r="72" spans="1:10" s="380" customFormat="1" ht="51">
      <c r="A72" s="880"/>
      <c r="B72" s="899"/>
      <c r="C72" s="889">
        <v>2010</v>
      </c>
      <c r="D72" s="753" t="s">
        <v>239</v>
      </c>
      <c r="E72" s="476">
        <v>237170</v>
      </c>
      <c r="F72" s="476">
        <v>235549.87</v>
      </c>
      <c r="G72" s="477"/>
      <c r="H72" s="476"/>
      <c r="I72" s="476"/>
      <c r="J72" s="839"/>
    </row>
    <row r="73" spans="1:10" s="380" customFormat="1" ht="15" customHeight="1">
      <c r="A73" s="880"/>
      <c r="B73" s="880"/>
      <c r="C73" s="889">
        <v>3110</v>
      </c>
      <c r="D73" s="748" t="s">
        <v>94</v>
      </c>
      <c r="E73" s="476"/>
      <c r="F73" s="476"/>
      <c r="G73" s="477"/>
      <c r="H73" s="476">
        <v>229500</v>
      </c>
      <c r="I73" s="476">
        <v>228900</v>
      </c>
      <c r="J73" s="839">
        <f t="shared" si="1"/>
        <v>99.738562091503269</v>
      </c>
    </row>
    <row r="74" spans="1:10" s="380" customFormat="1" ht="15" customHeight="1">
      <c r="A74" s="880"/>
      <c r="B74" s="880"/>
      <c r="C74" s="889">
        <v>4010</v>
      </c>
      <c r="D74" s="748" t="s">
        <v>86</v>
      </c>
      <c r="E74" s="476"/>
      <c r="F74" s="476"/>
      <c r="G74" s="477"/>
      <c r="H74" s="476">
        <v>4508</v>
      </c>
      <c r="I74" s="476">
        <v>4508</v>
      </c>
      <c r="J74" s="839">
        <f t="shared" si="1"/>
        <v>100</v>
      </c>
    </row>
    <row r="75" spans="1:10" s="380" customFormat="1" ht="15" customHeight="1">
      <c r="A75" s="880"/>
      <c r="B75" s="880"/>
      <c r="C75" s="889">
        <v>4110</v>
      </c>
      <c r="D75" s="748" t="s">
        <v>401</v>
      </c>
      <c r="E75" s="476"/>
      <c r="F75" s="476"/>
      <c r="G75" s="477"/>
      <c r="H75" s="476">
        <v>812</v>
      </c>
      <c r="I75" s="476">
        <v>812</v>
      </c>
      <c r="J75" s="839">
        <f t="shared" si="1"/>
        <v>100</v>
      </c>
    </row>
    <row r="76" spans="1:10" s="380" customFormat="1" ht="15" customHeight="1">
      <c r="A76" s="880"/>
      <c r="B76" s="880"/>
      <c r="C76" s="889">
        <v>4120</v>
      </c>
      <c r="D76" s="748" t="s">
        <v>89</v>
      </c>
      <c r="E76" s="476"/>
      <c r="F76" s="476"/>
      <c r="G76" s="477"/>
      <c r="H76" s="476">
        <v>10</v>
      </c>
      <c r="I76" s="476">
        <v>9.8699999999999992</v>
      </c>
      <c r="J76" s="839">
        <f t="shared" si="1"/>
        <v>98.699999999999989</v>
      </c>
    </row>
    <row r="77" spans="1:10" s="380" customFormat="1" ht="15" customHeight="1">
      <c r="A77" s="880"/>
      <c r="B77" s="880"/>
      <c r="C77" s="889">
        <v>4210</v>
      </c>
      <c r="D77" s="748" t="s">
        <v>83</v>
      </c>
      <c r="E77" s="476"/>
      <c r="F77" s="476"/>
      <c r="G77" s="477"/>
      <c r="H77" s="476">
        <v>2340</v>
      </c>
      <c r="I77" s="476">
        <v>1320</v>
      </c>
      <c r="J77" s="839">
        <f t="shared" si="1"/>
        <v>56.410256410256409</v>
      </c>
    </row>
    <row r="78" spans="1:10" s="380" customFormat="1" ht="15" customHeight="1">
      <c r="A78" s="880"/>
      <c r="B78" s="880"/>
      <c r="C78" s="889"/>
      <c r="D78" s="748"/>
      <c r="E78" s="476"/>
      <c r="F78" s="476"/>
      <c r="G78" s="477"/>
      <c r="H78" s="476"/>
      <c r="I78" s="476"/>
      <c r="J78" s="839"/>
    </row>
    <row r="79" spans="1:10" s="380" customFormat="1" ht="15" customHeight="1">
      <c r="A79" s="900"/>
      <c r="B79" s="900"/>
      <c r="C79" s="900"/>
      <c r="D79" s="467" t="s">
        <v>98</v>
      </c>
      <c r="E79" s="153">
        <f>E10+E16+E27+E41+E44+E48</f>
        <v>7377353.0800000001</v>
      </c>
      <c r="F79" s="153">
        <f>F10+F16+F27+F41+F44+F48</f>
        <v>7331322.2199999988</v>
      </c>
      <c r="G79" s="561">
        <f>F79/E79*100</f>
        <v>99.376051823725348</v>
      </c>
      <c r="H79" s="153">
        <f>H10+H16+H27+H41+H44+H48</f>
        <v>7377353.0800000001</v>
      </c>
      <c r="I79" s="153">
        <f>I10+I16+I27+I41+I44+I48</f>
        <v>7331322.2199999988</v>
      </c>
      <c r="J79" s="877">
        <f t="shared" si="1"/>
        <v>99.376051823725348</v>
      </c>
    </row>
    <row r="80" spans="1:10" s="380" customFormat="1" ht="15" customHeight="1">
      <c r="A80" s="900"/>
      <c r="B80" s="900"/>
      <c r="C80" s="900"/>
      <c r="D80" s="868"/>
      <c r="E80" s="869"/>
      <c r="F80" s="869"/>
      <c r="G80" s="869"/>
      <c r="H80" s="869"/>
      <c r="I80" s="869"/>
      <c r="J80" s="870"/>
    </row>
    <row r="81" spans="1:10" s="380" customFormat="1" ht="15" customHeight="1">
      <c r="A81" s="900"/>
      <c r="B81" s="900"/>
      <c r="C81" s="900"/>
      <c r="D81" s="868"/>
      <c r="E81" s="871"/>
      <c r="F81" s="871"/>
      <c r="G81" s="872"/>
      <c r="H81" s="871"/>
      <c r="I81" s="873"/>
      <c r="J81" s="870"/>
    </row>
    <row r="82" spans="1:10" s="380" customFormat="1" ht="15" customHeight="1">
      <c r="A82" s="900"/>
      <c r="B82" s="900"/>
      <c r="C82" s="900"/>
      <c r="D82" s="868"/>
      <c r="E82" s="869"/>
      <c r="F82" s="869"/>
      <c r="G82" s="874"/>
      <c r="H82" s="874"/>
      <c r="I82" s="875"/>
      <c r="J82" s="870"/>
    </row>
    <row r="83" spans="1:10" s="380" customFormat="1" ht="15" customHeight="1">
      <c r="A83" s="900"/>
      <c r="B83" s="900"/>
      <c r="C83" s="900"/>
      <c r="D83" s="868"/>
      <c r="E83" s="874"/>
      <c r="F83" s="874"/>
      <c r="G83" s="874"/>
      <c r="H83" s="869"/>
      <c r="I83" s="875"/>
      <c r="J83" s="870"/>
    </row>
    <row r="84" spans="1:10" s="380" customFormat="1" ht="15" customHeight="1">
      <c r="A84" s="900"/>
      <c r="B84" s="900"/>
      <c r="C84" s="900"/>
      <c r="D84" s="868"/>
      <c r="E84" s="874"/>
      <c r="F84" s="874"/>
      <c r="G84" s="874"/>
      <c r="H84" s="874"/>
      <c r="I84" s="875"/>
      <c r="J84" s="870"/>
    </row>
    <row r="85" spans="1:10" s="380" customFormat="1" ht="15" customHeight="1">
      <c r="A85" s="900"/>
      <c r="B85" s="900"/>
      <c r="C85" s="900"/>
      <c r="D85" s="868"/>
      <c r="E85" s="874"/>
      <c r="F85" s="874"/>
      <c r="G85" s="874"/>
      <c r="H85" s="876"/>
      <c r="I85" s="875"/>
      <c r="J85" s="870"/>
    </row>
    <row r="86" spans="1:10" s="159" customFormat="1" ht="15" customHeight="1">
      <c r="A86" s="154"/>
      <c r="B86" s="154"/>
      <c r="C86" s="154"/>
      <c r="D86" s="155"/>
      <c r="E86" s="156"/>
      <c r="F86" s="157"/>
      <c r="G86" s="157"/>
      <c r="H86" s="157"/>
      <c r="I86" s="158" t="str">
        <f>I1</f>
        <v>Tabela</v>
      </c>
      <c r="J86" s="142" t="s">
        <v>100</v>
      </c>
    </row>
    <row r="87" spans="1:10" s="145" customFormat="1" ht="15" customHeight="1">
      <c r="A87" s="376"/>
      <c r="B87" s="376"/>
      <c r="C87" s="1141" t="str">
        <f>C2</f>
        <v>Sprawozdanie</v>
      </c>
      <c r="D87" s="1141"/>
      <c r="E87" s="1141"/>
      <c r="F87" s="1141"/>
      <c r="G87" s="143"/>
      <c r="H87" s="143"/>
      <c r="I87" s="143"/>
      <c r="J87" s="144"/>
    </row>
    <row r="88" spans="1:10" s="145" customFormat="1" ht="15" customHeight="1">
      <c r="A88" s="376"/>
      <c r="B88" s="376"/>
      <c r="C88" s="1177" t="s">
        <v>300</v>
      </c>
      <c r="D88" s="1177"/>
      <c r="E88" s="1177"/>
      <c r="F88" s="1177"/>
      <c r="G88" s="143"/>
      <c r="H88" s="143"/>
      <c r="I88" s="143"/>
      <c r="J88" s="144"/>
    </row>
    <row r="89" spans="1:10" s="145" customFormat="1" ht="15" customHeight="1">
      <c r="A89" s="377"/>
      <c r="B89" s="377"/>
      <c r="C89" s="1177" t="s">
        <v>411</v>
      </c>
      <c r="D89" s="1177"/>
      <c r="E89" s="1177"/>
      <c r="F89" s="1177"/>
      <c r="G89" s="143"/>
      <c r="H89" s="143"/>
      <c r="I89" s="143"/>
      <c r="J89" s="144"/>
    </row>
    <row r="90" spans="1:10" s="145" customFormat="1" ht="15" customHeight="1">
      <c r="A90" s="377"/>
      <c r="B90" s="377"/>
      <c r="C90" s="1141" t="str">
        <f>Dział!B3</f>
        <v>za rok 2018</v>
      </c>
      <c r="D90" s="1141"/>
      <c r="E90" s="1141"/>
      <c r="F90" s="1141"/>
      <c r="G90" s="143"/>
      <c r="H90" s="143"/>
      <c r="I90" s="143"/>
      <c r="J90" s="144"/>
    </row>
    <row r="91" spans="1:10" s="145" customFormat="1" ht="15" customHeight="1">
      <c r="A91" s="377"/>
      <c r="B91" s="377"/>
      <c r="C91" s="834"/>
      <c r="D91" s="834"/>
      <c r="E91" s="834"/>
      <c r="F91" s="834"/>
      <c r="G91" s="143"/>
      <c r="H91" s="143"/>
      <c r="I91" s="143"/>
      <c r="J91" s="144"/>
    </row>
    <row r="92" spans="1:10" s="162" customFormat="1" ht="15" customHeight="1">
      <c r="A92" s="1180" t="s">
        <v>2</v>
      </c>
      <c r="B92" s="1181"/>
      <c r="C92" s="1182"/>
      <c r="D92" s="1183" t="s">
        <v>67</v>
      </c>
      <c r="E92" s="1185" t="s">
        <v>79</v>
      </c>
      <c r="F92" s="1186"/>
      <c r="G92" s="1178" t="s">
        <v>80</v>
      </c>
      <c r="H92" s="1187" t="s">
        <v>72</v>
      </c>
      <c r="I92" s="1187"/>
      <c r="J92" s="1178" t="s">
        <v>81</v>
      </c>
    </row>
    <row r="93" spans="1:10" s="163" customFormat="1" ht="15" customHeight="1">
      <c r="A93" s="542" t="s">
        <v>9</v>
      </c>
      <c r="B93" s="542" t="s">
        <v>10</v>
      </c>
      <c r="C93" s="148" t="s">
        <v>101</v>
      </c>
      <c r="D93" s="1184"/>
      <c r="E93" s="149" t="s">
        <v>82</v>
      </c>
      <c r="F93" s="150" t="s">
        <v>69</v>
      </c>
      <c r="G93" s="1179"/>
      <c r="H93" s="553" t="s">
        <v>82</v>
      </c>
      <c r="I93" s="553" t="s">
        <v>69</v>
      </c>
      <c r="J93" s="1179"/>
    </row>
    <row r="94" spans="1:10" s="163" customFormat="1" ht="15" customHeight="1">
      <c r="A94" s="152">
        <v>1</v>
      </c>
      <c r="B94" s="152">
        <v>2</v>
      </c>
      <c r="C94" s="152">
        <v>3</v>
      </c>
      <c r="D94" s="152">
        <v>4</v>
      </c>
      <c r="E94" s="152">
        <v>5</v>
      </c>
      <c r="F94" s="152">
        <v>6</v>
      </c>
      <c r="G94" s="152">
        <v>7</v>
      </c>
      <c r="H94" s="152">
        <v>8</v>
      </c>
      <c r="I94" s="152">
        <v>9</v>
      </c>
      <c r="J94" s="152">
        <v>10</v>
      </c>
    </row>
    <row r="95" spans="1:10" s="380" customFormat="1" ht="15" customHeight="1">
      <c r="A95" s="448">
        <v>758</v>
      </c>
      <c r="B95" s="901"/>
      <c r="C95" s="449"/>
      <c r="D95" s="902" t="s">
        <v>36</v>
      </c>
      <c r="E95" s="903">
        <f>E96</f>
        <v>45593.919999999998</v>
      </c>
      <c r="F95" s="903">
        <f>F96</f>
        <v>45593.919999999998</v>
      </c>
      <c r="G95" s="452">
        <f t="shared" ref="G95" si="2">F95/E95*100</f>
        <v>100</v>
      </c>
      <c r="H95" s="903"/>
      <c r="I95" s="903"/>
      <c r="J95" s="452"/>
    </row>
    <row r="96" spans="1:10" s="380" customFormat="1" ht="15" customHeight="1">
      <c r="A96" s="1136"/>
      <c r="B96" s="472">
        <v>75814</v>
      </c>
      <c r="C96" s="905"/>
      <c r="D96" s="744" t="s">
        <v>40</v>
      </c>
      <c r="E96" s="474">
        <f>SUM(E97:E97)</f>
        <v>45593.919999999998</v>
      </c>
      <c r="F96" s="474">
        <f>SUM(F97:F97)</f>
        <v>45593.919999999998</v>
      </c>
      <c r="G96" s="475">
        <f>F96/E96*100</f>
        <v>100</v>
      </c>
      <c r="H96" s="474"/>
      <c r="I96" s="474"/>
      <c r="J96" s="839"/>
    </row>
    <row r="97" spans="1:10" s="159" customFormat="1" ht="42.6" customHeight="1">
      <c r="A97" s="253"/>
      <c r="B97" s="254"/>
      <c r="C97" s="258">
        <v>2030</v>
      </c>
      <c r="D97" s="904" t="s">
        <v>412</v>
      </c>
      <c r="E97" s="170">
        <v>45593.919999999998</v>
      </c>
      <c r="F97" s="170">
        <v>45593.919999999998</v>
      </c>
      <c r="G97" s="171">
        <f t="shared" ref="G97" si="3">F97/E97*100</f>
        <v>100</v>
      </c>
      <c r="H97" s="172"/>
      <c r="I97" s="173"/>
      <c r="J97" s="168"/>
    </row>
    <row r="98" spans="1:10" s="380" customFormat="1" ht="15" customHeight="1">
      <c r="A98" s="448">
        <v>801</v>
      </c>
      <c r="B98" s="375"/>
      <c r="C98" s="449"/>
      <c r="D98" s="450" t="s">
        <v>41</v>
      </c>
      <c r="E98" s="379">
        <f>E99+E102+E107</f>
        <v>318740</v>
      </c>
      <c r="F98" s="379">
        <f>F99+F102+F107</f>
        <v>318740</v>
      </c>
      <c r="G98" s="451">
        <f t="shared" ref="G98:G103" si="4">F98/E98*100</f>
        <v>100</v>
      </c>
      <c r="H98" s="379">
        <f>H99+H102+H107</f>
        <v>318740</v>
      </c>
      <c r="I98" s="379">
        <f>I99+I102+I107</f>
        <v>318740</v>
      </c>
      <c r="J98" s="452">
        <f>I98/H98*100</f>
        <v>100</v>
      </c>
    </row>
    <row r="99" spans="1:10" s="906" customFormat="1" ht="15" customHeight="1">
      <c r="A99" s="901"/>
      <c r="B99" s="472">
        <v>80101</v>
      </c>
      <c r="C99" s="905"/>
      <c r="D99" s="27" t="s">
        <v>42</v>
      </c>
      <c r="E99" s="845">
        <f>E100</f>
        <v>42000</v>
      </c>
      <c r="F99" s="845">
        <f>F100</f>
        <v>42000</v>
      </c>
      <c r="G99" s="839">
        <f t="shared" si="4"/>
        <v>100</v>
      </c>
      <c r="H99" s="862">
        <f>SUM(H100:H101)</f>
        <v>42000</v>
      </c>
      <c r="I99" s="862">
        <f>SUM(I100:I101)</f>
        <v>42000</v>
      </c>
      <c r="J99" s="839">
        <f>I99/H99*100</f>
        <v>100</v>
      </c>
    </row>
    <row r="100" spans="1:10" s="159" customFormat="1" ht="40.799999999999997">
      <c r="A100" s="253"/>
      <c r="B100" s="254"/>
      <c r="C100" s="258">
        <v>2030</v>
      </c>
      <c r="D100" s="174" t="s">
        <v>240</v>
      </c>
      <c r="E100" s="170">
        <v>42000</v>
      </c>
      <c r="F100" s="170">
        <v>42000</v>
      </c>
      <c r="G100" s="171">
        <f t="shared" si="4"/>
        <v>100</v>
      </c>
      <c r="H100" s="172"/>
      <c r="I100" s="173"/>
      <c r="J100" s="168"/>
    </row>
    <row r="101" spans="1:10" s="380" customFormat="1" ht="15" customHeight="1">
      <c r="A101" s="375"/>
      <c r="B101" s="1112"/>
      <c r="C101" s="381">
        <v>4240</v>
      </c>
      <c r="D101" s="423" t="s">
        <v>232</v>
      </c>
      <c r="E101" s="862"/>
      <c r="F101" s="862"/>
      <c r="G101" s="839"/>
      <c r="H101" s="474">
        <v>42000</v>
      </c>
      <c r="I101" s="474">
        <v>42000</v>
      </c>
      <c r="J101" s="1132">
        <f t="shared" ref="J101" si="5">I101/H101*100</f>
        <v>100</v>
      </c>
    </row>
    <row r="102" spans="1:10" s="145" customFormat="1" ht="20.399999999999999">
      <c r="A102" s="255"/>
      <c r="B102" s="259">
        <v>80103</v>
      </c>
      <c r="C102" s="256"/>
      <c r="D102" s="35" t="s">
        <v>43</v>
      </c>
      <c r="E102" s="167">
        <f>E103</f>
        <v>134260</v>
      </c>
      <c r="F102" s="167">
        <f>F103</f>
        <v>134260</v>
      </c>
      <c r="G102" s="168">
        <f t="shared" si="4"/>
        <v>100</v>
      </c>
      <c r="H102" s="169">
        <f>SUM(H103:H106)</f>
        <v>134260</v>
      </c>
      <c r="I102" s="169">
        <f>SUM(I103:I106)</f>
        <v>134260</v>
      </c>
      <c r="J102" s="168">
        <f>I102/H102*100</f>
        <v>100</v>
      </c>
    </row>
    <row r="103" spans="1:10" s="159" customFormat="1" ht="40.799999999999997">
      <c r="A103" s="253"/>
      <c r="B103" s="254"/>
      <c r="C103" s="258">
        <v>2030</v>
      </c>
      <c r="D103" s="174" t="s">
        <v>240</v>
      </c>
      <c r="E103" s="170">
        <v>134260</v>
      </c>
      <c r="F103" s="170">
        <v>134260</v>
      </c>
      <c r="G103" s="171">
        <f t="shared" si="4"/>
        <v>100</v>
      </c>
      <c r="H103" s="172"/>
      <c r="I103" s="173"/>
      <c r="J103" s="168"/>
    </row>
    <row r="104" spans="1:10" s="380" customFormat="1" ht="15" customHeight="1">
      <c r="A104" s="375"/>
      <c r="B104" s="1112"/>
      <c r="C104" s="381">
        <v>4010</v>
      </c>
      <c r="D104" s="382" t="s">
        <v>86</v>
      </c>
      <c r="E104" s="862"/>
      <c r="F104" s="862"/>
      <c r="G104" s="839"/>
      <c r="H104" s="474">
        <v>112308</v>
      </c>
      <c r="I104" s="474">
        <v>112308</v>
      </c>
      <c r="J104" s="1132">
        <f t="shared" ref="J104:J106" si="6">I104/H104*100</f>
        <v>100</v>
      </c>
    </row>
    <row r="105" spans="1:10" s="380" customFormat="1" ht="15" customHeight="1">
      <c r="A105" s="375"/>
      <c r="B105" s="1112"/>
      <c r="C105" s="1119">
        <v>4110</v>
      </c>
      <c r="D105" s="837" t="s">
        <v>88</v>
      </c>
      <c r="E105" s="838"/>
      <c r="F105" s="838"/>
      <c r="G105" s="839"/>
      <c r="H105" s="862">
        <v>19208</v>
      </c>
      <c r="I105" s="862">
        <v>19208</v>
      </c>
      <c r="J105" s="839">
        <f t="shared" si="6"/>
        <v>100</v>
      </c>
    </row>
    <row r="106" spans="1:10" s="380" customFormat="1" ht="15" customHeight="1">
      <c r="A106" s="375"/>
      <c r="B106" s="1112"/>
      <c r="C106" s="1119">
        <v>4120</v>
      </c>
      <c r="D106" s="837" t="s">
        <v>89</v>
      </c>
      <c r="E106" s="838"/>
      <c r="F106" s="838"/>
      <c r="G106" s="839"/>
      <c r="H106" s="838">
        <v>2744</v>
      </c>
      <c r="I106" s="838">
        <v>2744</v>
      </c>
      <c r="J106" s="839">
        <f t="shared" si="6"/>
        <v>100</v>
      </c>
    </row>
    <row r="107" spans="1:10" s="380" customFormat="1" ht="15" customHeight="1">
      <c r="A107" s="375"/>
      <c r="B107" s="472">
        <v>80106</v>
      </c>
      <c r="C107" s="375"/>
      <c r="D107" s="27" t="s">
        <v>102</v>
      </c>
      <c r="E107" s="474">
        <f>E108</f>
        <v>142480</v>
      </c>
      <c r="F107" s="474">
        <f>F108</f>
        <v>142480</v>
      </c>
      <c r="G107" s="1132">
        <f>F107/E107*100</f>
        <v>100</v>
      </c>
      <c r="H107" s="474">
        <f>SUM(H108:H111)</f>
        <v>142480</v>
      </c>
      <c r="I107" s="474">
        <f>SUM(I108:I111)</f>
        <v>142480</v>
      </c>
      <c r="J107" s="1132">
        <f t="shared" ref="J107" si="7">I107/H107*100</f>
        <v>100</v>
      </c>
    </row>
    <row r="108" spans="1:10" s="159" customFormat="1" ht="40.799999999999997">
      <c r="A108" s="255"/>
      <c r="B108" s="254"/>
      <c r="C108" s="258">
        <v>2030</v>
      </c>
      <c r="D108" s="174" t="s">
        <v>240</v>
      </c>
      <c r="E108" s="169">
        <v>142480</v>
      </c>
      <c r="F108" s="169">
        <v>142480</v>
      </c>
      <c r="G108" s="171">
        <f>F108/E108*100</f>
        <v>100</v>
      </c>
      <c r="H108" s="170"/>
      <c r="I108" s="170"/>
      <c r="J108" s="171"/>
    </row>
    <row r="109" spans="1:10" s="380" customFormat="1" ht="15" customHeight="1">
      <c r="A109" s="901"/>
      <c r="B109" s="1112"/>
      <c r="C109" s="381">
        <v>4010</v>
      </c>
      <c r="D109" s="382" t="s">
        <v>86</v>
      </c>
      <c r="E109" s="838"/>
      <c r="F109" s="838"/>
      <c r="G109" s="839"/>
      <c r="H109" s="838">
        <v>119184</v>
      </c>
      <c r="I109" s="838">
        <v>119184</v>
      </c>
      <c r="J109" s="1132">
        <f t="shared" ref="J109:J111" si="8">I109/H109*100</f>
        <v>100</v>
      </c>
    </row>
    <row r="110" spans="1:10" s="380" customFormat="1" ht="15" customHeight="1">
      <c r="A110" s="901"/>
      <c r="B110" s="1112"/>
      <c r="C110" s="1113">
        <v>4110</v>
      </c>
      <c r="D110" s="837" t="s">
        <v>88</v>
      </c>
      <c r="E110" s="844"/>
      <c r="F110" s="844"/>
      <c r="G110" s="852"/>
      <c r="H110" s="844">
        <v>20384</v>
      </c>
      <c r="I110" s="844">
        <v>20384</v>
      </c>
      <c r="J110" s="1133">
        <f t="shared" si="8"/>
        <v>100</v>
      </c>
    </row>
    <row r="111" spans="1:10" s="380" customFormat="1" ht="15" customHeight="1">
      <c r="A111" s="901"/>
      <c r="B111" s="375"/>
      <c r="C111" s="1117">
        <v>4120</v>
      </c>
      <c r="D111" s="1134" t="s">
        <v>89</v>
      </c>
      <c r="E111" s="474"/>
      <c r="F111" s="474"/>
      <c r="G111" s="475"/>
      <c r="H111" s="474">
        <v>2912</v>
      </c>
      <c r="I111" s="474">
        <v>2912</v>
      </c>
      <c r="J111" s="475">
        <f t="shared" si="8"/>
        <v>100</v>
      </c>
    </row>
    <row r="112" spans="1:10" s="380" customFormat="1" ht="15" customHeight="1">
      <c r="A112" s="448">
        <v>852</v>
      </c>
      <c r="B112" s="375"/>
      <c r="C112" s="375"/>
      <c r="D112" s="1135" t="s">
        <v>48</v>
      </c>
      <c r="E112" s="379">
        <f>E113+E116+E119+E122+E130</f>
        <v>331083</v>
      </c>
      <c r="F112" s="379">
        <f>F113+F116+F119+F122+F130</f>
        <v>331083</v>
      </c>
      <c r="G112" s="451">
        <f>F112/E112*100</f>
        <v>100</v>
      </c>
      <c r="H112" s="379">
        <f>H113+H116+H119+H122+H130</f>
        <v>331083</v>
      </c>
      <c r="I112" s="379">
        <f>I113+I116+I119+I122+I130</f>
        <v>331083</v>
      </c>
      <c r="J112" s="854">
        <f>I112/H112*100</f>
        <v>100</v>
      </c>
    </row>
    <row r="113" spans="1:10" s="145" customFormat="1" ht="61.2">
      <c r="A113" s="255"/>
      <c r="B113" s="257">
        <v>85213</v>
      </c>
      <c r="C113" s="256"/>
      <c r="D113" s="175" t="s">
        <v>51</v>
      </c>
      <c r="E113" s="169">
        <f>E114</f>
        <v>16800</v>
      </c>
      <c r="F113" s="169">
        <f>F114</f>
        <v>16800</v>
      </c>
      <c r="G113" s="179">
        <f>F113/E113*100</f>
        <v>100</v>
      </c>
      <c r="H113" s="169">
        <f>H115</f>
        <v>16800</v>
      </c>
      <c r="I113" s="169">
        <f>I115</f>
        <v>16800</v>
      </c>
      <c r="J113" s="179">
        <f>I113/H113*100</f>
        <v>100</v>
      </c>
    </row>
    <row r="114" spans="1:10" s="159" customFormat="1" ht="40.799999999999997">
      <c r="A114" s="253"/>
      <c r="B114" s="254"/>
      <c r="C114" s="258">
        <v>2030</v>
      </c>
      <c r="D114" s="174" t="s">
        <v>240</v>
      </c>
      <c r="E114" s="172">
        <v>16800</v>
      </c>
      <c r="F114" s="172">
        <v>16800</v>
      </c>
      <c r="G114" s="168">
        <f>F114/E114*100</f>
        <v>100</v>
      </c>
      <c r="H114" s="172"/>
      <c r="I114" s="168"/>
      <c r="J114" s="168"/>
    </row>
    <row r="115" spans="1:10" s="380" customFormat="1" ht="15" customHeight="1">
      <c r="A115" s="1112"/>
      <c r="B115" s="1112"/>
      <c r="C115" s="1113">
        <v>4130</v>
      </c>
      <c r="D115" s="753" t="s">
        <v>97</v>
      </c>
      <c r="E115" s="844"/>
      <c r="F115" s="844"/>
      <c r="G115" s="1130"/>
      <c r="H115" s="1131">
        <v>16800</v>
      </c>
      <c r="I115" s="1131">
        <v>16800</v>
      </c>
      <c r="J115" s="852">
        <f>I115/H115*100</f>
        <v>100</v>
      </c>
    </row>
    <row r="116" spans="1:10" s="159" customFormat="1" ht="30.6">
      <c r="A116" s="253"/>
      <c r="B116" s="259">
        <v>85214</v>
      </c>
      <c r="C116" s="253"/>
      <c r="D116" s="271" t="s">
        <v>268</v>
      </c>
      <c r="E116" s="170">
        <f>E117</f>
        <v>8300</v>
      </c>
      <c r="F116" s="170">
        <f>F117</f>
        <v>8300</v>
      </c>
      <c r="G116" s="178">
        <f>F116/E116*100</f>
        <v>100</v>
      </c>
      <c r="H116" s="170">
        <f>H118</f>
        <v>8300</v>
      </c>
      <c r="I116" s="170">
        <f>I118</f>
        <v>8300</v>
      </c>
      <c r="J116" s="178">
        <f>I116/H116*100</f>
        <v>100</v>
      </c>
    </row>
    <row r="117" spans="1:10" s="159" customFormat="1" ht="40.799999999999997">
      <c r="A117" s="253"/>
      <c r="B117" s="253"/>
      <c r="C117" s="261">
        <v>2030</v>
      </c>
      <c r="D117" s="177" t="s">
        <v>240</v>
      </c>
      <c r="E117" s="170">
        <v>8300</v>
      </c>
      <c r="F117" s="170">
        <v>8300</v>
      </c>
      <c r="G117" s="178">
        <f>F117/E117*100</f>
        <v>100</v>
      </c>
      <c r="H117" s="170"/>
      <c r="I117" s="170"/>
      <c r="J117" s="178"/>
    </row>
    <row r="118" spans="1:10" s="380" customFormat="1" ht="15" customHeight="1">
      <c r="A118" s="1123"/>
      <c r="B118" s="1123"/>
      <c r="C118" s="1128">
        <v>3110</v>
      </c>
      <c r="D118" s="533" t="s">
        <v>94</v>
      </c>
      <c r="E118" s="845"/>
      <c r="F118" s="845"/>
      <c r="G118" s="1129"/>
      <c r="H118" s="1127">
        <v>8300</v>
      </c>
      <c r="I118" s="1127">
        <v>8300</v>
      </c>
      <c r="J118" s="1126">
        <f>I118/H118*100</f>
        <v>100</v>
      </c>
    </row>
    <row r="119" spans="1:10" s="562" customFormat="1" ht="15" customHeight="1">
      <c r="A119" s="375"/>
      <c r="B119" s="472">
        <v>85216</v>
      </c>
      <c r="C119" s="375"/>
      <c r="D119" s="473" t="s">
        <v>54</v>
      </c>
      <c r="E119" s="474">
        <f>E120</f>
        <v>196978</v>
      </c>
      <c r="F119" s="474">
        <f>F120</f>
        <v>196978</v>
      </c>
      <c r="G119" s="475">
        <f>F119/E119*100</f>
        <v>100</v>
      </c>
      <c r="H119" s="474">
        <f>H121</f>
        <v>196978</v>
      </c>
      <c r="I119" s="474">
        <f>I121</f>
        <v>196978</v>
      </c>
      <c r="J119" s="475">
        <f>I119/H119*100</f>
        <v>100</v>
      </c>
    </row>
    <row r="120" spans="1:10" s="159" customFormat="1" ht="40.799999999999997">
      <c r="A120" s="253"/>
      <c r="B120" s="253"/>
      <c r="C120" s="261">
        <v>2030</v>
      </c>
      <c r="D120" s="177" t="s">
        <v>240</v>
      </c>
      <c r="E120" s="170">
        <v>196978</v>
      </c>
      <c r="F120" s="170">
        <v>196978</v>
      </c>
      <c r="G120" s="178">
        <f>F120/E120*100</f>
        <v>100</v>
      </c>
      <c r="H120" s="170"/>
      <c r="I120" s="170"/>
      <c r="J120" s="178"/>
    </row>
    <row r="121" spans="1:10" s="380" customFormat="1" ht="15" customHeight="1">
      <c r="A121" s="375"/>
      <c r="B121" s="375"/>
      <c r="C121" s="1117">
        <v>3110</v>
      </c>
      <c r="D121" s="382" t="s">
        <v>94</v>
      </c>
      <c r="E121" s="474"/>
      <c r="F121" s="474"/>
      <c r="G121" s="474"/>
      <c r="H121" s="474">
        <v>196978</v>
      </c>
      <c r="I121" s="474">
        <v>196978</v>
      </c>
      <c r="J121" s="475">
        <f>I121/H121*100</f>
        <v>100</v>
      </c>
    </row>
    <row r="122" spans="1:10" s="380" customFormat="1" ht="15" customHeight="1">
      <c r="A122" s="1123"/>
      <c r="B122" s="1124">
        <v>85219</v>
      </c>
      <c r="C122" s="905"/>
      <c r="D122" s="1125" t="s">
        <v>103</v>
      </c>
      <c r="E122" s="845">
        <f>E123</f>
        <v>74535</v>
      </c>
      <c r="F122" s="845">
        <f>SUM(F123:F129)</f>
        <v>74535</v>
      </c>
      <c r="G122" s="1126">
        <f>F122/E122*100</f>
        <v>100</v>
      </c>
      <c r="H122" s="1127">
        <f>SUM(H124:H129)</f>
        <v>74535</v>
      </c>
      <c r="I122" s="1127">
        <f>SUM(I124:I129)</f>
        <v>74535</v>
      </c>
      <c r="J122" s="1126">
        <f>I122/H122*100</f>
        <v>100</v>
      </c>
    </row>
    <row r="123" spans="1:10" s="159" customFormat="1" ht="40.799999999999997">
      <c r="A123" s="253"/>
      <c r="B123" s="253"/>
      <c r="C123" s="261">
        <v>2030</v>
      </c>
      <c r="D123" s="174" t="s">
        <v>240</v>
      </c>
      <c r="E123" s="170">
        <v>74535</v>
      </c>
      <c r="F123" s="170">
        <v>74535</v>
      </c>
      <c r="G123" s="178">
        <f>F123/E123*100</f>
        <v>100</v>
      </c>
      <c r="H123" s="170"/>
      <c r="I123" s="178"/>
      <c r="J123" s="178"/>
    </row>
    <row r="124" spans="1:10" s="380" customFormat="1" ht="15" customHeight="1">
      <c r="A124" s="375"/>
      <c r="B124" s="375"/>
      <c r="C124" s="1117">
        <v>4010</v>
      </c>
      <c r="D124" s="382" t="s">
        <v>86</v>
      </c>
      <c r="E124" s="474"/>
      <c r="F124" s="474"/>
      <c r="G124" s="474"/>
      <c r="H124" s="474">
        <v>54793</v>
      </c>
      <c r="I124" s="474">
        <v>54793</v>
      </c>
      <c r="J124" s="475">
        <f t="shared" ref="J124:J130" si="9">I124/H124*100</f>
        <v>100</v>
      </c>
    </row>
    <row r="125" spans="1:10" s="380" customFormat="1" ht="15" customHeight="1">
      <c r="A125" s="901"/>
      <c r="B125" s="901"/>
      <c r="C125" s="1121">
        <v>4040</v>
      </c>
      <c r="D125" s="861" t="s">
        <v>87</v>
      </c>
      <c r="E125" s="862"/>
      <c r="F125" s="862"/>
      <c r="G125" s="1122"/>
      <c r="H125" s="862">
        <v>4034</v>
      </c>
      <c r="I125" s="862">
        <v>4034</v>
      </c>
      <c r="J125" s="857">
        <f t="shared" si="9"/>
        <v>100</v>
      </c>
    </row>
    <row r="126" spans="1:10" s="380" customFormat="1" ht="15" customHeight="1">
      <c r="A126" s="375"/>
      <c r="B126" s="375"/>
      <c r="C126" s="1119">
        <v>4110</v>
      </c>
      <c r="D126" s="837" t="s">
        <v>88</v>
      </c>
      <c r="E126" s="838"/>
      <c r="F126" s="838"/>
      <c r="G126" s="1120"/>
      <c r="H126" s="838">
        <v>9481</v>
      </c>
      <c r="I126" s="838">
        <v>9481</v>
      </c>
      <c r="J126" s="839">
        <f t="shared" si="9"/>
        <v>100</v>
      </c>
    </row>
    <row r="127" spans="1:10" s="380" customFormat="1" ht="15" customHeight="1">
      <c r="A127" s="375"/>
      <c r="B127" s="375"/>
      <c r="C127" s="1119">
        <v>4120</v>
      </c>
      <c r="D127" s="837" t="s">
        <v>89</v>
      </c>
      <c r="E127" s="838"/>
      <c r="F127" s="838"/>
      <c r="G127" s="1120"/>
      <c r="H127" s="838">
        <v>1262</v>
      </c>
      <c r="I127" s="838">
        <v>1262</v>
      </c>
      <c r="J127" s="839">
        <f t="shared" si="9"/>
        <v>100</v>
      </c>
    </row>
    <row r="128" spans="1:10" s="159" customFormat="1" ht="20.399999999999999">
      <c r="A128" s="254"/>
      <c r="B128" s="254"/>
      <c r="C128" s="262">
        <v>4440</v>
      </c>
      <c r="D128" s="180" t="s">
        <v>96</v>
      </c>
      <c r="E128" s="176"/>
      <c r="F128" s="176"/>
      <c r="G128" s="181"/>
      <c r="H128" s="176">
        <v>2965</v>
      </c>
      <c r="I128" s="176">
        <v>2965</v>
      </c>
      <c r="J128" s="173">
        <f t="shared" ref="J128:J129" si="10">I128/H128*100</f>
        <v>100</v>
      </c>
    </row>
    <row r="129" spans="1:10" s="159" customFormat="1" ht="20.399999999999999">
      <c r="A129" s="253"/>
      <c r="B129" s="253"/>
      <c r="C129" s="261">
        <v>4700</v>
      </c>
      <c r="D129" s="231" t="s">
        <v>109</v>
      </c>
      <c r="E129" s="170"/>
      <c r="F129" s="170"/>
      <c r="G129" s="170"/>
      <c r="H129" s="170">
        <v>2000</v>
      </c>
      <c r="I129" s="170">
        <v>2000</v>
      </c>
      <c r="J129" s="178">
        <f t="shared" si="10"/>
        <v>100</v>
      </c>
    </row>
    <row r="130" spans="1:10" s="380" customFormat="1" ht="15" customHeight="1">
      <c r="A130" s="375"/>
      <c r="B130" s="472">
        <v>85230</v>
      </c>
      <c r="C130" s="375"/>
      <c r="D130" s="382" t="s">
        <v>263</v>
      </c>
      <c r="E130" s="474">
        <f>E131</f>
        <v>34470</v>
      </c>
      <c r="F130" s="474">
        <f>F131</f>
        <v>34470</v>
      </c>
      <c r="G130" s="475">
        <f>F130/E130*100</f>
        <v>100</v>
      </c>
      <c r="H130" s="474">
        <f>SUM(H132:H132)</f>
        <v>34470</v>
      </c>
      <c r="I130" s="474">
        <f>SUM(I132:I132)</f>
        <v>34470</v>
      </c>
      <c r="J130" s="475">
        <f t="shared" si="9"/>
        <v>100</v>
      </c>
    </row>
    <row r="131" spans="1:10" s="159" customFormat="1" ht="40.799999999999997">
      <c r="A131" s="346"/>
      <c r="B131" s="346"/>
      <c r="C131" s="642">
        <v>2030</v>
      </c>
      <c r="D131" s="643" t="s">
        <v>240</v>
      </c>
      <c r="E131" s="378">
        <v>34470</v>
      </c>
      <c r="F131" s="167">
        <v>34470</v>
      </c>
      <c r="G131" s="179">
        <f>F131/E131*100</f>
        <v>100</v>
      </c>
      <c r="H131" s="167"/>
      <c r="I131" s="167"/>
      <c r="J131" s="179"/>
    </row>
    <row r="132" spans="1:10" s="380" customFormat="1" ht="15" customHeight="1">
      <c r="A132" s="375"/>
      <c r="B132" s="375"/>
      <c r="C132" s="1119">
        <v>3110</v>
      </c>
      <c r="D132" s="837" t="s">
        <v>94</v>
      </c>
      <c r="E132" s="838"/>
      <c r="F132" s="838"/>
      <c r="G132" s="1120"/>
      <c r="H132" s="1114">
        <v>34470</v>
      </c>
      <c r="I132" s="838">
        <v>34470</v>
      </c>
      <c r="J132" s="839">
        <f>I132/H132*100</f>
        <v>100</v>
      </c>
    </row>
    <row r="133" spans="1:10" s="159" customFormat="1" ht="15" customHeight="1">
      <c r="A133" s="263">
        <v>854</v>
      </c>
      <c r="B133" s="253"/>
      <c r="C133" s="253"/>
      <c r="D133" s="164" t="s">
        <v>58</v>
      </c>
      <c r="E133" s="165">
        <f>E134</f>
        <v>6736</v>
      </c>
      <c r="F133" s="165">
        <f>F134</f>
        <v>6736</v>
      </c>
      <c r="G133" s="166">
        <f>F133/E133*100</f>
        <v>100</v>
      </c>
      <c r="H133" s="165">
        <f>H134</f>
        <v>6736</v>
      </c>
      <c r="I133" s="165">
        <f>I134</f>
        <v>6736</v>
      </c>
      <c r="J133" s="166">
        <f>I133/H133*100</f>
        <v>100</v>
      </c>
    </row>
    <row r="134" spans="1:10" s="159" customFormat="1" ht="20.399999999999999">
      <c r="A134" s="255"/>
      <c r="B134" s="257">
        <v>85415</v>
      </c>
      <c r="C134" s="264"/>
      <c r="D134" s="175" t="s">
        <v>282</v>
      </c>
      <c r="E134" s="167">
        <f>E135</f>
        <v>6736</v>
      </c>
      <c r="F134" s="167">
        <f>F135</f>
        <v>6736</v>
      </c>
      <c r="G134" s="168">
        <f>F134/E134*100</f>
        <v>100</v>
      </c>
      <c r="H134" s="167">
        <f>SUM(H136:H136)</f>
        <v>6736</v>
      </c>
      <c r="I134" s="167">
        <f>SUM(I136:I136)</f>
        <v>6736</v>
      </c>
      <c r="J134" s="168">
        <f>I134/H134*100</f>
        <v>100</v>
      </c>
    </row>
    <row r="135" spans="1:10" s="159" customFormat="1" ht="40.799999999999997">
      <c r="A135" s="253"/>
      <c r="B135" s="253"/>
      <c r="C135" s="260">
        <v>2030</v>
      </c>
      <c r="D135" s="174" t="s">
        <v>240</v>
      </c>
      <c r="E135" s="24">
        <v>6736</v>
      </c>
      <c r="F135" s="172">
        <v>6736</v>
      </c>
      <c r="G135" s="168">
        <f>F135/E135*100</f>
        <v>100</v>
      </c>
      <c r="H135" s="172"/>
      <c r="I135" s="172"/>
      <c r="J135" s="168"/>
    </row>
    <row r="136" spans="1:10" s="380" customFormat="1" ht="15" customHeight="1">
      <c r="A136" s="1112"/>
      <c r="B136" s="1112"/>
      <c r="C136" s="1113">
        <v>3240</v>
      </c>
      <c r="D136" s="753" t="s">
        <v>104</v>
      </c>
      <c r="E136" s="1114"/>
      <c r="F136" s="1115"/>
      <c r="G136" s="476"/>
      <c r="H136" s="1116">
        <v>6736</v>
      </c>
      <c r="I136" s="1114">
        <v>6736</v>
      </c>
      <c r="J136" s="852">
        <f>I136/H136*100</f>
        <v>100</v>
      </c>
    </row>
    <row r="137" spans="1:10" s="380" customFormat="1" ht="15" customHeight="1">
      <c r="A137" s="1118">
        <v>855</v>
      </c>
      <c r="B137" s="375"/>
      <c r="C137" s="1117"/>
      <c r="D137" s="463" t="s">
        <v>257</v>
      </c>
      <c r="E137" s="379">
        <f>E138</f>
        <v>3048</v>
      </c>
      <c r="F137" s="379">
        <f>F138</f>
        <v>3048</v>
      </c>
      <c r="G137" s="451">
        <f>F137/E137*100</f>
        <v>100</v>
      </c>
      <c r="H137" s="379">
        <f>H138</f>
        <v>3048</v>
      </c>
      <c r="I137" s="379">
        <f>I138</f>
        <v>3048</v>
      </c>
      <c r="J137" s="451">
        <f>I137/H137*100</f>
        <v>100</v>
      </c>
    </row>
    <row r="138" spans="1:10" s="159" customFormat="1" ht="15" customHeight="1">
      <c r="A138" s="253"/>
      <c r="B138" s="757">
        <v>85504</v>
      </c>
      <c r="C138" s="261"/>
      <c r="D138" s="748" t="s">
        <v>49</v>
      </c>
      <c r="E138" s="170">
        <f>E139</f>
        <v>3048</v>
      </c>
      <c r="F138" s="170">
        <f>F139</f>
        <v>3048</v>
      </c>
      <c r="G138" s="168">
        <f>F138/E138*100</f>
        <v>100</v>
      </c>
      <c r="H138" s="170">
        <f>H140</f>
        <v>3048</v>
      </c>
      <c r="I138" s="170">
        <f>I140</f>
        <v>3048</v>
      </c>
      <c r="J138" s="168">
        <f>I138/H138*100</f>
        <v>100</v>
      </c>
    </row>
    <row r="139" spans="1:10" s="159" customFormat="1" ht="40.799999999999997">
      <c r="A139" s="253"/>
      <c r="B139" s="253"/>
      <c r="C139" s="260">
        <v>2030</v>
      </c>
      <c r="D139" s="174" t="s">
        <v>240</v>
      </c>
      <c r="E139" s="24">
        <v>3048</v>
      </c>
      <c r="F139" s="172">
        <v>3048</v>
      </c>
      <c r="G139" s="168">
        <f>F139/E139*100</f>
        <v>100</v>
      </c>
      <c r="H139" s="172"/>
      <c r="I139" s="172"/>
      <c r="J139" s="168"/>
    </row>
    <row r="140" spans="1:10" s="380" customFormat="1" ht="15" customHeight="1">
      <c r="A140" s="375"/>
      <c r="B140" s="375"/>
      <c r="C140" s="1117">
        <v>4170</v>
      </c>
      <c r="D140" s="382" t="s">
        <v>93</v>
      </c>
      <c r="E140" s="474"/>
      <c r="F140" s="474"/>
      <c r="G140" s="474"/>
      <c r="H140" s="474">
        <v>3048</v>
      </c>
      <c r="I140" s="474">
        <v>3048</v>
      </c>
      <c r="J140" s="839">
        <f t="shared" ref="J140" si="11">I140/H140*100</f>
        <v>100</v>
      </c>
    </row>
    <row r="141" spans="1:10" s="469" customFormat="1" ht="15" customHeight="1">
      <c r="A141" s="468"/>
      <c r="B141" s="468"/>
      <c r="C141" s="468"/>
      <c r="D141" s="754" t="s">
        <v>98</v>
      </c>
      <c r="E141" s="755">
        <f>E95+E98+E112+E133+E137</f>
        <v>705200.91999999993</v>
      </c>
      <c r="F141" s="755">
        <f>F95+F98+F112+F133+F137</f>
        <v>705200.91999999993</v>
      </c>
      <c r="G141" s="756">
        <f>F141/E141*100</f>
        <v>100</v>
      </c>
      <c r="H141" s="1097">
        <f>H98+H112+H133+H137</f>
        <v>659607</v>
      </c>
      <c r="I141" s="755">
        <f>I98+I112+I133+I137</f>
        <v>659607</v>
      </c>
      <c r="J141" s="756">
        <f>I141/H141*100</f>
        <v>100</v>
      </c>
    </row>
    <row r="142" spans="1:10" s="159" customFormat="1" ht="15" customHeight="1">
      <c r="E142" s="265"/>
      <c r="F142" s="265"/>
      <c r="G142" s="157"/>
      <c r="H142" s="183"/>
      <c r="I142" s="183"/>
    </row>
    <row r="143" spans="1:10" s="159" customFormat="1">
      <c r="E143" s="265"/>
      <c r="F143" s="265"/>
      <c r="G143" s="157"/>
      <c r="H143" s="265"/>
      <c r="I143" s="265"/>
    </row>
    <row r="144" spans="1:10" s="159" customFormat="1">
      <c r="E144" s="265"/>
      <c r="F144" s="265"/>
      <c r="G144" s="157"/>
      <c r="H144" s="157"/>
      <c r="I144" s="157"/>
    </row>
    <row r="145" spans="4:9" s="159" customFormat="1">
      <c r="E145" s="265"/>
      <c r="F145" s="265"/>
      <c r="G145" s="157"/>
      <c r="H145" s="157"/>
      <c r="I145" s="157"/>
    </row>
    <row r="146" spans="4:9" s="159" customFormat="1">
      <c r="E146" s="265"/>
      <c r="F146" s="265"/>
      <c r="G146" s="157"/>
      <c r="H146" s="157"/>
      <c r="I146" s="157"/>
    </row>
    <row r="147" spans="4:9" s="159" customFormat="1">
      <c r="D147" s="383"/>
      <c r="E147" s="265"/>
      <c r="F147" s="157"/>
      <c r="G147" s="157"/>
      <c r="H147" s="157"/>
      <c r="I147" s="157"/>
    </row>
    <row r="148" spans="4:9" s="159" customFormat="1">
      <c r="E148" s="157"/>
      <c r="F148" s="157"/>
      <c r="G148" s="157"/>
      <c r="H148" s="157"/>
      <c r="I148" s="157"/>
    </row>
    <row r="149" spans="4:9" s="159" customFormat="1">
      <c r="E149" s="157"/>
      <c r="F149" s="157"/>
      <c r="G149" s="157"/>
      <c r="H149" s="157"/>
      <c r="I149" s="157"/>
    </row>
    <row r="150" spans="4:9" s="159" customFormat="1">
      <c r="E150" s="157"/>
      <c r="F150" s="157"/>
      <c r="G150" s="157"/>
      <c r="H150" s="157"/>
      <c r="I150" s="157"/>
    </row>
    <row r="151" spans="4:9" s="159" customFormat="1">
      <c r="E151" s="157"/>
      <c r="F151" s="157"/>
      <c r="G151" s="157"/>
      <c r="H151" s="157"/>
      <c r="I151" s="157"/>
    </row>
    <row r="152" spans="4:9" s="159" customFormat="1">
      <c r="E152" s="157"/>
      <c r="F152" s="157"/>
      <c r="G152" s="157"/>
      <c r="H152" s="157"/>
      <c r="I152" s="157"/>
    </row>
    <row r="153" spans="4:9" s="159" customFormat="1">
      <c r="E153" s="157"/>
      <c r="F153" s="157"/>
      <c r="G153" s="157"/>
      <c r="H153" s="157"/>
      <c r="I153" s="157"/>
    </row>
    <row r="154" spans="4:9" s="159" customFormat="1">
      <c r="E154" s="157"/>
      <c r="F154" s="157"/>
      <c r="G154" s="157"/>
      <c r="H154" s="157"/>
      <c r="I154" s="157"/>
    </row>
    <row r="155" spans="4:9" s="159" customFormat="1">
      <c r="E155" s="157"/>
      <c r="F155" s="157"/>
      <c r="G155" s="157"/>
      <c r="H155" s="157"/>
      <c r="I155" s="157"/>
    </row>
    <row r="156" spans="4:9" s="159" customFormat="1">
      <c r="E156" s="157"/>
      <c r="F156" s="157"/>
      <c r="G156" s="157"/>
      <c r="H156" s="157"/>
      <c r="I156" s="157"/>
    </row>
    <row r="157" spans="4:9" s="159" customFormat="1">
      <c r="E157" s="157"/>
      <c r="F157" s="157"/>
      <c r="G157" s="157"/>
      <c r="H157" s="157"/>
      <c r="I157" s="157"/>
    </row>
  </sheetData>
  <customSheetViews>
    <customSheetView guid="{D233706B-CF81-4E45-9BFD-AE1818FE832E}" showPageBreaks="1" view="pageBreakPreview" topLeftCell="A10">
      <selection activeCell="E67" sqref="E67"/>
      <pageMargins left="0.74803149606299213" right="0.39370078740157483" top="0.59055118110236227" bottom="0.78740157480314965" header="0" footer="0"/>
      <pageSetup paperSize="9" scale="90" orientation="portrait" r:id="rId1"/>
      <headerFooter alignWithMargins="0"/>
    </customSheetView>
  </customSheetViews>
  <mergeCells count="20">
    <mergeCell ref="C3:F3"/>
    <mergeCell ref="C2:F2"/>
    <mergeCell ref="C4:F4"/>
    <mergeCell ref="C5:F5"/>
    <mergeCell ref="C87:F87"/>
    <mergeCell ref="C88:F88"/>
    <mergeCell ref="G7:G8"/>
    <mergeCell ref="H7:I7"/>
    <mergeCell ref="J7:J8"/>
    <mergeCell ref="A7:C7"/>
    <mergeCell ref="D7:D8"/>
    <mergeCell ref="E7:F7"/>
    <mergeCell ref="C89:F89"/>
    <mergeCell ref="C90:F90"/>
    <mergeCell ref="J92:J93"/>
    <mergeCell ref="A92:C92"/>
    <mergeCell ref="D92:D93"/>
    <mergeCell ref="E92:F92"/>
    <mergeCell ref="G92:G93"/>
    <mergeCell ref="H92:I92"/>
  </mergeCells>
  <pageMargins left="0.74803149606299213" right="0.39370078740157483" top="0.59055118110236227" bottom="0.78740157480314965" header="0" footer="0"/>
  <pageSetup paperSize="9" scale="80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/>
  </sheetViews>
  <sheetFormatPr defaultColWidth="9.109375" defaultRowHeight="13.2"/>
  <cols>
    <col min="1" max="1" width="5.44140625" style="699" customWidth="1"/>
    <col min="2" max="2" width="7.5546875" style="699" customWidth="1"/>
    <col min="3" max="3" width="6.88671875" style="699" customWidth="1"/>
    <col min="4" max="4" width="39.109375" style="699" customWidth="1"/>
    <col min="5" max="6" width="13.6640625" style="699" customWidth="1"/>
    <col min="7" max="7" width="5.21875" style="699" customWidth="1"/>
    <col min="8" max="8" width="14.6640625" style="699" customWidth="1"/>
    <col min="9" max="16384" width="9.109375" style="699"/>
  </cols>
  <sheetData>
    <row r="1" spans="1:8" s="2" customFormat="1" ht="13.2" customHeight="1">
      <c r="A1" s="210"/>
      <c r="B1" s="210"/>
      <c r="C1" s="210"/>
      <c r="D1" s="209"/>
      <c r="E1" s="199"/>
      <c r="F1" s="4" t="s">
        <v>77</v>
      </c>
      <c r="G1" s="208" t="s">
        <v>108</v>
      </c>
    </row>
    <row r="2" spans="1:8" s="203" customFormat="1" ht="15" customHeight="1">
      <c r="A2" s="207" t="s">
        <v>99</v>
      </c>
      <c r="B2" s="202"/>
      <c r="C2" s="206"/>
      <c r="D2" s="1144" t="str">
        <f>Dział!B1</f>
        <v>Sprawozdanie</v>
      </c>
      <c r="E2" s="1144"/>
      <c r="F2" s="6"/>
      <c r="G2" s="204"/>
    </row>
    <row r="3" spans="1:8" s="203" customFormat="1" ht="15" customHeight="1">
      <c r="A3" s="207" t="s">
        <v>99</v>
      </c>
      <c r="B3" s="202"/>
      <c r="C3" s="206"/>
      <c r="D3" s="1197" t="s">
        <v>107</v>
      </c>
      <c r="E3" s="1197"/>
      <c r="F3" s="205"/>
      <c r="G3" s="204"/>
    </row>
    <row r="4" spans="1:8" s="2" customFormat="1" ht="15" customHeight="1">
      <c r="A4" s="202"/>
      <c r="B4" s="201"/>
      <c r="C4" s="200"/>
      <c r="D4" s="1198" t="str">
        <f>Dział!B3</f>
        <v>za rok 2018</v>
      </c>
      <c r="E4" s="1198"/>
      <c r="F4" s="907"/>
      <c r="G4" s="907"/>
    </row>
    <row r="5" spans="1:8" s="10" customFormat="1" ht="16.95" customHeight="1">
      <c r="A5" s="1199" t="s">
        <v>2</v>
      </c>
      <c r="B5" s="1199"/>
      <c r="C5" s="1200"/>
      <c r="D5" s="1199" t="s">
        <v>234</v>
      </c>
      <c r="E5" s="1193" t="s">
        <v>233</v>
      </c>
      <c r="F5" s="1193" t="s">
        <v>6</v>
      </c>
      <c r="G5" s="1194" t="s">
        <v>106</v>
      </c>
    </row>
    <row r="6" spans="1:8" s="7" customFormat="1" ht="15.6" customHeight="1">
      <c r="A6" s="554" t="s">
        <v>9</v>
      </c>
      <c r="B6" s="554" t="s">
        <v>10</v>
      </c>
      <c r="C6" s="555" t="s">
        <v>11</v>
      </c>
      <c r="D6" s="1199"/>
      <c r="E6" s="1193"/>
      <c r="F6" s="1193"/>
      <c r="G6" s="1195"/>
    </row>
    <row r="7" spans="1:8" s="7" customFormat="1" ht="12" customHeight="1">
      <c r="A7" s="701">
        <v>1</v>
      </c>
      <c r="B7" s="701">
        <v>2</v>
      </c>
      <c r="C7" s="701">
        <v>3</v>
      </c>
      <c r="D7" s="702">
        <v>4</v>
      </c>
      <c r="E7" s="701">
        <v>5</v>
      </c>
      <c r="F7" s="701">
        <v>6</v>
      </c>
      <c r="G7" s="701">
        <v>7</v>
      </c>
    </row>
    <row r="8" spans="1:8" s="705" customFormat="1" ht="15" customHeight="1">
      <c r="A8" s="703" t="s">
        <v>355</v>
      </c>
      <c r="B8" s="703" t="s">
        <v>356</v>
      </c>
      <c r="C8" s="703"/>
      <c r="D8" s="466" t="s">
        <v>357</v>
      </c>
      <c r="E8" s="704">
        <f>E9+E10</f>
        <v>120000</v>
      </c>
      <c r="F8" s="704">
        <f>F9+F10</f>
        <v>37023</v>
      </c>
      <c r="G8" s="734">
        <f>F8/E8*100</f>
        <v>30.852499999999999</v>
      </c>
    </row>
    <row r="9" spans="1:8" s="705" customFormat="1" ht="20.399999999999999" customHeight="1">
      <c r="A9" s="706"/>
      <c r="B9" s="706"/>
      <c r="C9" s="706">
        <v>6050</v>
      </c>
      <c r="D9" s="471" t="s">
        <v>358</v>
      </c>
      <c r="E9" s="707">
        <v>80000</v>
      </c>
      <c r="F9" s="708"/>
      <c r="G9" s="707"/>
    </row>
    <row r="10" spans="1:8" s="705" customFormat="1" ht="20.399999999999999" customHeight="1">
      <c r="A10" s="706"/>
      <c r="B10" s="706"/>
      <c r="C10" s="706">
        <v>6050</v>
      </c>
      <c r="D10" s="471" t="s">
        <v>264</v>
      </c>
      <c r="E10" s="707">
        <v>40000</v>
      </c>
      <c r="F10" s="708">
        <v>37023</v>
      </c>
      <c r="G10" s="438">
        <f>F10/E10*100</f>
        <v>92.557500000000005</v>
      </c>
      <c r="H10" s="709"/>
    </row>
    <row r="11" spans="1:8" s="705" customFormat="1" ht="15" customHeight="1">
      <c r="A11" s="710">
        <v>600</v>
      </c>
      <c r="B11" s="710"/>
      <c r="C11" s="710"/>
      <c r="D11" s="466" t="s">
        <v>74</v>
      </c>
      <c r="E11" s="704">
        <f>SUM(E12:E23)</f>
        <v>1814900</v>
      </c>
      <c r="F11" s="704">
        <f>SUM(F12:F23)</f>
        <v>1314669.17</v>
      </c>
      <c r="G11" s="734">
        <f>F11/E11*100</f>
        <v>72.437554135214057</v>
      </c>
      <c r="H11" s="711"/>
    </row>
    <row r="12" spans="1:8" s="716" customFormat="1" ht="30.6" customHeight="1">
      <c r="A12" s="712"/>
      <c r="B12" s="713">
        <v>60013</v>
      </c>
      <c r="C12" s="713">
        <v>6300</v>
      </c>
      <c r="D12" s="628" t="s">
        <v>447</v>
      </c>
      <c r="E12" s="707">
        <v>0</v>
      </c>
      <c r="F12" s="715"/>
      <c r="G12" s="707"/>
    </row>
    <row r="13" spans="1:8" s="716" customFormat="1" ht="55.2" customHeight="1">
      <c r="A13" s="712"/>
      <c r="B13" s="713">
        <v>60013</v>
      </c>
      <c r="C13" s="713">
        <v>6300</v>
      </c>
      <c r="D13" s="732" t="s">
        <v>359</v>
      </c>
      <c r="E13" s="707">
        <v>500000</v>
      </c>
      <c r="F13" s="707"/>
      <c r="G13" s="707"/>
    </row>
    <row r="14" spans="1:8" s="716" customFormat="1" ht="41.4" customHeight="1">
      <c r="A14" s="712"/>
      <c r="B14" s="713">
        <v>60014</v>
      </c>
      <c r="C14" s="713">
        <v>6060</v>
      </c>
      <c r="D14" s="628" t="s">
        <v>360</v>
      </c>
      <c r="E14" s="707">
        <v>70000</v>
      </c>
      <c r="F14" s="715">
        <v>69771.69</v>
      </c>
      <c r="G14" s="438">
        <f>F14/E14*100</f>
        <v>99.673842857142859</v>
      </c>
    </row>
    <row r="15" spans="1:8" s="716" customFormat="1" ht="30" customHeight="1">
      <c r="A15" s="712"/>
      <c r="B15" s="713">
        <v>60014</v>
      </c>
      <c r="C15" s="713">
        <v>6300</v>
      </c>
      <c r="D15" s="714" t="s">
        <v>361</v>
      </c>
      <c r="E15" s="707">
        <v>200000</v>
      </c>
      <c r="F15" s="707">
        <v>200000</v>
      </c>
      <c r="G15" s="438">
        <f>F15/E15*100</f>
        <v>100</v>
      </c>
    </row>
    <row r="16" spans="1:8" s="716" customFormat="1" ht="30" customHeight="1">
      <c r="A16" s="712"/>
      <c r="B16" s="713">
        <v>60014</v>
      </c>
      <c r="C16" s="713">
        <v>6300</v>
      </c>
      <c r="D16" s="714" t="s">
        <v>362</v>
      </c>
      <c r="E16" s="707">
        <v>200000</v>
      </c>
      <c r="F16" s="707">
        <v>200000</v>
      </c>
      <c r="G16" s="438">
        <f>F16/E16*100</f>
        <v>100</v>
      </c>
    </row>
    <row r="17" spans="1:14" s="711" customFormat="1" ht="20.399999999999999">
      <c r="A17" s="717"/>
      <c r="B17" s="717">
        <v>60016</v>
      </c>
      <c r="C17" s="717">
        <v>6050</v>
      </c>
      <c r="D17" s="718" t="s">
        <v>363</v>
      </c>
      <c r="E17" s="707"/>
      <c r="F17" s="715"/>
      <c r="G17" s="707"/>
    </row>
    <row r="18" spans="1:14" s="716" customFormat="1" ht="15" customHeight="1">
      <c r="A18" s="712"/>
      <c r="B18" s="713">
        <v>60016</v>
      </c>
      <c r="C18" s="713">
        <v>6050</v>
      </c>
      <c r="D18" s="714" t="s">
        <v>364</v>
      </c>
      <c r="E18" s="707"/>
      <c r="F18" s="707"/>
      <c r="G18" s="707"/>
    </row>
    <row r="19" spans="1:14" s="711" customFormat="1" ht="20.399999999999999" customHeight="1">
      <c r="A19" s="717"/>
      <c r="B19" s="717">
        <v>60016</v>
      </c>
      <c r="C19" s="717">
        <v>6050</v>
      </c>
      <c r="D19" s="189" t="s">
        <v>365</v>
      </c>
      <c r="E19" s="707">
        <v>300387</v>
      </c>
      <c r="F19" s="707">
        <v>300386.2</v>
      </c>
      <c r="G19" s="438">
        <f>F19/E19*100</f>
        <v>99.999733676890145</v>
      </c>
    </row>
    <row r="20" spans="1:14" s="711" customFormat="1" ht="12.6" customHeight="1">
      <c r="A20" s="717"/>
      <c r="B20" s="717">
        <v>60016</v>
      </c>
      <c r="C20" s="717">
        <v>6050</v>
      </c>
      <c r="D20" s="189" t="s">
        <v>366</v>
      </c>
      <c r="E20" s="707">
        <v>208870</v>
      </c>
      <c r="F20" s="707">
        <v>208869.46</v>
      </c>
      <c r="G20" s="438">
        <f>F20/E20*100</f>
        <v>99.999741465983632</v>
      </c>
    </row>
    <row r="21" spans="1:14" s="711" customFormat="1" ht="20.399999999999999" customHeight="1">
      <c r="A21" s="717"/>
      <c r="B21" s="717">
        <v>60016</v>
      </c>
      <c r="C21" s="717">
        <v>6050</v>
      </c>
      <c r="D21" s="189" t="s">
        <v>367</v>
      </c>
      <c r="E21" s="707">
        <v>0</v>
      </c>
      <c r="F21" s="707"/>
      <c r="G21" s="707"/>
    </row>
    <row r="22" spans="1:14" s="711" customFormat="1" ht="20.399999999999999" customHeight="1">
      <c r="A22" s="717"/>
      <c r="B22" s="717">
        <v>60016</v>
      </c>
      <c r="C22" s="717">
        <v>6050</v>
      </c>
      <c r="D22" s="189" t="s">
        <v>368</v>
      </c>
      <c r="E22" s="707">
        <v>0</v>
      </c>
      <c r="F22" s="715"/>
      <c r="G22" s="707"/>
    </row>
    <row r="23" spans="1:14" s="711" customFormat="1" ht="20.399999999999999" customHeight="1">
      <c r="A23" s="717"/>
      <c r="B23" s="717">
        <v>60016</v>
      </c>
      <c r="C23" s="717">
        <v>6050</v>
      </c>
      <c r="D23" s="189" t="s">
        <v>369</v>
      </c>
      <c r="E23" s="707">
        <v>335643</v>
      </c>
      <c r="F23" s="715">
        <v>335641.82</v>
      </c>
      <c r="G23" s="438">
        <f t="shared" ref="G23:G29" si="0">F23/E23*100</f>
        <v>99.999648435987041</v>
      </c>
    </row>
    <row r="24" spans="1:14" s="705" customFormat="1" ht="14.4" customHeight="1">
      <c r="A24" s="733">
        <v>750</v>
      </c>
      <c r="B24" s="733"/>
      <c r="C24" s="733"/>
      <c r="D24" s="731" t="s">
        <v>20</v>
      </c>
      <c r="E24" s="704">
        <f>E25</f>
        <v>23200</v>
      </c>
      <c r="F24" s="704">
        <f>F25</f>
        <v>22659.07</v>
      </c>
      <c r="G24" s="734">
        <f t="shared" si="0"/>
        <v>97.668405172413799</v>
      </c>
      <c r="H24" s="711"/>
      <c r="I24" s="711"/>
      <c r="J24" s="711"/>
      <c r="K24" s="711"/>
      <c r="L24" s="711"/>
      <c r="M24" s="711"/>
    </row>
    <row r="25" spans="1:14" s="705" customFormat="1" ht="20.399999999999999">
      <c r="A25" s="706"/>
      <c r="B25" s="706">
        <v>75022</v>
      </c>
      <c r="C25" s="706">
        <v>6050</v>
      </c>
      <c r="D25" s="189" t="s">
        <v>380</v>
      </c>
      <c r="E25" s="707">
        <v>23200</v>
      </c>
      <c r="F25" s="707">
        <v>22659.07</v>
      </c>
      <c r="G25" s="438">
        <f t="shared" si="0"/>
        <v>97.668405172413799</v>
      </c>
      <c r="H25" s="719"/>
      <c r="I25" s="720"/>
      <c r="J25" s="721"/>
      <c r="K25" s="720"/>
      <c r="L25" s="722"/>
      <c r="M25" s="711"/>
      <c r="N25" s="711"/>
    </row>
    <row r="26" spans="1:14" s="705" customFormat="1" ht="20.399999999999999">
      <c r="A26" s="710">
        <v>754</v>
      </c>
      <c r="B26" s="710"/>
      <c r="C26" s="710"/>
      <c r="D26" s="731" t="s">
        <v>75</v>
      </c>
      <c r="E26" s="704">
        <f>E27+E28</f>
        <v>11300</v>
      </c>
      <c r="F26" s="704">
        <f>F27+F28</f>
        <v>10947</v>
      </c>
      <c r="G26" s="734">
        <f t="shared" si="0"/>
        <v>96.876106194690266</v>
      </c>
      <c r="H26" s="711"/>
      <c r="I26" s="711"/>
      <c r="J26" s="711"/>
      <c r="K26" s="711"/>
      <c r="L26" s="711"/>
      <c r="M26" s="711"/>
    </row>
    <row r="27" spans="1:14" s="705" customFormat="1" ht="20.399999999999999">
      <c r="A27" s="706"/>
      <c r="B27" s="706">
        <v>75412</v>
      </c>
      <c r="C27" s="706">
        <v>6050</v>
      </c>
      <c r="D27" s="189" t="s">
        <v>381</v>
      </c>
      <c r="E27" s="751">
        <v>11300</v>
      </c>
      <c r="F27" s="707">
        <v>10947</v>
      </c>
      <c r="G27" s="438">
        <f t="shared" si="0"/>
        <v>96.876106194690266</v>
      </c>
      <c r="H27" s="719"/>
      <c r="I27" s="720"/>
      <c r="J27" s="721"/>
      <c r="K27" s="720"/>
      <c r="L27" s="722"/>
      <c r="M27" s="711"/>
      <c r="N27" s="711"/>
    </row>
    <row r="28" spans="1:14" s="705" customFormat="1" ht="20.399999999999999">
      <c r="A28" s="706"/>
      <c r="B28" s="706">
        <v>75412</v>
      </c>
      <c r="C28" s="706">
        <v>6060</v>
      </c>
      <c r="D28" s="189" t="s">
        <v>448</v>
      </c>
      <c r="E28" s="751"/>
      <c r="F28" s="707"/>
      <c r="G28" s="707"/>
      <c r="H28" s="719"/>
      <c r="I28" s="720"/>
      <c r="J28" s="721"/>
      <c r="K28" s="720"/>
      <c r="L28" s="722"/>
      <c r="M28" s="711"/>
      <c r="N28" s="711"/>
    </row>
    <row r="29" spans="1:14" s="705" customFormat="1" ht="15" customHeight="1">
      <c r="A29" s="710">
        <v>801</v>
      </c>
      <c r="B29" s="710"/>
      <c r="C29" s="710"/>
      <c r="D29" s="466" t="s">
        <v>41</v>
      </c>
      <c r="E29" s="704">
        <f>SUM(E31:E34)</f>
        <v>925000</v>
      </c>
      <c r="F29" s="704">
        <f>SUM(F31:F34)</f>
        <v>920400</v>
      </c>
      <c r="G29" s="734">
        <f t="shared" si="0"/>
        <v>99.502702702702706</v>
      </c>
      <c r="H29" s="711"/>
      <c r="I29" s="711"/>
      <c r="J29" s="711"/>
      <c r="K29" s="711"/>
      <c r="L29" s="711"/>
      <c r="M29" s="711"/>
    </row>
    <row r="30" spans="1:14" s="705" customFormat="1" ht="14.25" customHeight="1">
      <c r="A30" s="706"/>
      <c r="B30" s="706">
        <v>80101</v>
      </c>
      <c r="C30" s="706">
        <v>6050</v>
      </c>
      <c r="D30" s="189" t="s">
        <v>449</v>
      </c>
      <c r="E30" s="707"/>
      <c r="F30" s="708"/>
      <c r="G30" s="438"/>
      <c r="H30" s="719"/>
      <c r="I30" s="720"/>
      <c r="J30" s="721"/>
      <c r="K30" s="720"/>
      <c r="L30" s="722"/>
      <c r="M30" s="711"/>
      <c r="N30" s="711"/>
    </row>
    <row r="31" spans="1:14" s="705" customFormat="1" ht="13.2" customHeight="1">
      <c r="A31" s="1201"/>
      <c r="B31" s="1201">
        <v>80101</v>
      </c>
      <c r="C31" s="706">
        <v>6057</v>
      </c>
      <c r="D31" s="1203" t="s">
        <v>265</v>
      </c>
      <c r="E31" s="1205">
        <v>450000</v>
      </c>
      <c r="F31" s="1205">
        <v>448950</v>
      </c>
      <c r="G31" s="1207">
        <f t="shared" ref="G31:G34" si="1">F31/E31*100</f>
        <v>99.766666666666666</v>
      </c>
      <c r="H31" s="719"/>
      <c r="I31" s="720"/>
      <c r="J31" s="721"/>
      <c r="K31" s="720"/>
      <c r="L31" s="722"/>
      <c r="M31" s="711"/>
      <c r="N31" s="711"/>
    </row>
    <row r="32" spans="1:14" s="705" customFormat="1" ht="13.2" customHeight="1">
      <c r="A32" s="1202"/>
      <c r="B32" s="1202"/>
      <c r="C32" s="706">
        <v>6059</v>
      </c>
      <c r="D32" s="1204"/>
      <c r="E32" s="1206"/>
      <c r="F32" s="1206"/>
      <c r="G32" s="1208"/>
      <c r="H32" s="719"/>
      <c r="I32" s="720"/>
      <c r="J32" s="721"/>
      <c r="K32" s="720"/>
      <c r="L32" s="722"/>
      <c r="M32" s="711"/>
      <c r="N32" s="711"/>
    </row>
    <row r="33" spans="1:14" s="705" customFormat="1" ht="14.25" customHeight="1">
      <c r="A33" s="706"/>
      <c r="B33" s="706">
        <v>80101</v>
      </c>
      <c r="C33" s="706">
        <v>6050</v>
      </c>
      <c r="D33" s="189" t="s">
        <v>370</v>
      </c>
      <c r="E33" s="707">
        <v>450000</v>
      </c>
      <c r="F33" s="708">
        <v>448950</v>
      </c>
      <c r="G33" s="438">
        <f t="shared" si="1"/>
        <v>99.766666666666666</v>
      </c>
      <c r="H33" s="719"/>
      <c r="I33" s="720"/>
      <c r="J33" s="721"/>
      <c r="K33" s="720"/>
      <c r="L33" s="722"/>
      <c r="M33" s="711"/>
      <c r="N33" s="711"/>
    </row>
    <row r="34" spans="1:14" s="705" customFormat="1" ht="20.399999999999999" customHeight="1">
      <c r="A34" s="706"/>
      <c r="B34" s="706">
        <v>80101</v>
      </c>
      <c r="C34" s="706">
        <v>6050</v>
      </c>
      <c r="D34" s="189" t="s">
        <v>371</v>
      </c>
      <c r="E34" s="707">
        <v>25000</v>
      </c>
      <c r="F34" s="708">
        <v>22500</v>
      </c>
      <c r="G34" s="438">
        <f t="shared" si="1"/>
        <v>90</v>
      </c>
      <c r="H34" s="719"/>
      <c r="I34" s="720"/>
      <c r="J34" s="721"/>
      <c r="K34" s="720"/>
      <c r="L34" s="722"/>
      <c r="M34" s="711"/>
      <c r="N34" s="711"/>
    </row>
    <row r="35" spans="1:14" s="705" customFormat="1" ht="16.5" customHeight="1">
      <c r="A35" s="710">
        <v>900</v>
      </c>
      <c r="B35" s="710">
        <v>90095</v>
      </c>
      <c r="C35" s="710"/>
      <c r="D35" s="466" t="s">
        <v>60</v>
      </c>
      <c r="E35" s="704">
        <f>SUM(E36:E40)</f>
        <v>156680</v>
      </c>
      <c r="F35" s="704">
        <f>SUM(F36:F40)</f>
        <v>122035.01</v>
      </c>
      <c r="G35" s="734">
        <f>F35/E35*100</f>
        <v>77.888058463109516</v>
      </c>
      <c r="H35" s="711"/>
    </row>
    <row r="36" spans="1:14" s="711" customFormat="1" ht="20.399999999999999" customHeight="1">
      <c r="A36" s="717"/>
      <c r="B36" s="717"/>
      <c r="C36" s="717">
        <v>6050</v>
      </c>
      <c r="D36" s="189" t="s">
        <v>372</v>
      </c>
      <c r="E36" s="707">
        <v>109000</v>
      </c>
      <c r="F36" s="707">
        <v>108319.28</v>
      </c>
      <c r="G36" s="438">
        <f t="shared" ref="G36" si="2">F36/E36*100</f>
        <v>99.375486238532105</v>
      </c>
    </row>
    <row r="37" spans="1:14" s="711" customFormat="1" ht="30" customHeight="1">
      <c r="A37" s="706"/>
      <c r="B37" s="706"/>
      <c r="C37" s="723">
        <v>6060</v>
      </c>
      <c r="D37" s="189" t="s">
        <v>373</v>
      </c>
      <c r="E37" s="707">
        <v>23092</v>
      </c>
      <c r="F37" s="707"/>
      <c r="G37" s="707"/>
    </row>
    <row r="38" spans="1:14" s="711" customFormat="1" ht="30" customHeight="1">
      <c r="A38" s="706"/>
      <c r="B38" s="706"/>
      <c r="C38" s="723">
        <v>6060</v>
      </c>
      <c r="D38" s="189" t="s">
        <v>374</v>
      </c>
      <c r="E38" s="707">
        <v>10800</v>
      </c>
      <c r="F38" s="707"/>
      <c r="G38" s="707"/>
    </row>
    <row r="39" spans="1:14" s="711" customFormat="1" ht="20.399999999999999" customHeight="1">
      <c r="A39" s="706"/>
      <c r="B39" s="706"/>
      <c r="C39" s="723">
        <v>6060</v>
      </c>
      <c r="D39" s="189" t="s">
        <v>375</v>
      </c>
      <c r="E39" s="707">
        <v>0</v>
      </c>
      <c r="F39" s="707"/>
      <c r="G39" s="707"/>
    </row>
    <row r="40" spans="1:14" s="711" customFormat="1" ht="30" customHeight="1">
      <c r="A40" s="706"/>
      <c r="B40" s="706"/>
      <c r="C40" s="723">
        <v>6060</v>
      </c>
      <c r="D40" s="189" t="s">
        <v>376</v>
      </c>
      <c r="E40" s="707">
        <v>13788</v>
      </c>
      <c r="F40" s="707">
        <v>13715.73</v>
      </c>
      <c r="G40" s="438">
        <f t="shared" ref="G40:G42" si="3">F40/E40*100</f>
        <v>99.475848563968654</v>
      </c>
    </row>
    <row r="41" spans="1:14" s="705" customFormat="1" ht="15" customHeight="1">
      <c r="A41" s="710">
        <v>926</v>
      </c>
      <c r="B41" s="710">
        <v>92695</v>
      </c>
      <c r="C41" s="710"/>
      <c r="D41" s="466" t="s">
        <v>64</v>
      </c>
      <c r="E41" s="704">
        <f>E42</f>
        <v>35000</v>
      </c>
      <c r="F41" s="704">
        <f>F42</f>
        <v>31488</v>
      </c>
      <c r="G41" s="734">
        <f>F41/E41*100</f>
        <v>89.965714285714284</v>
      </c>
      <c r="H41" s="711"/>
    </row>
    <row r="42" spans="1:14" s="711" customFormat="1" ht="30.6" customHeight="1">
      <c r="A42" s="706"/>
      <c r="B42" s="706"/>
      <c r="C42" s="723">
        <v>6060</v>
      </c>
      <c r="D42" s="189" t="s">
        <v>377</v>
      </c>
      <c r="E42" s="707">
        <v>35000</v>
      </c>
      <c r="F42" s="707">
        <v>31488</v>
      </c>
      <c r="G42" s="438">
        <f t="shared" si="3"/>
        <v>89.965714285714284</v>
      </c>
    </row>
    <row r="43" spans="1:14" s="724" customFormat="1" ht="15" customHeight="1">
      <c r="A43" s="1196" t="s">
        <v>98</v>
      </c>
      <c r="B43" s="1196"/>
      <c r="C43" s="1196"/>
      <c r="D43" s="1196"/>
      <c r="E43" s="704">
        <f>E8+E11+E24+E26+E29+E35+E41</f>
        <v>3086080</v>
      </c>
      <c r="F43" s="704">
        <f>F8+F11+F24+F26+F29+F35+F41</f>
        <v>2459221.25</v>
      </c>
      <c r="G43" s="734">
        <f>F43/E43*100</f>
        <v>79.687540504458738</v>
      </c>
    </row>
  </sheetData>
  <mergeCells count="15">
    <mergeCell ref="F5:F6"/>
    <mergeCell ref="G5:G6"/>
    <mergeCell ref="A43:D43"/>
    <mergeCell ref="D2:E2"/>
    <mergeCell ref="D3:E3"/>
    <mergeCell ref="D4:E4"/>
    <mergeCell ref="A5:C5"/>
    <mergeCell ref="D5:D6"/>
    <mergeCell ref="E5:E6"/>
    <mergeCell ref="A31:A32"/>
    <mergeCell ref="B31:B32"/>
    <mergeCell ref="D31:D32"/>
    <mergeCell ref="E31:E32"/>
    <mergeCell ref="F31:F32"/>
    <mergeCell ref="G31:G32"/>
  </mergeCells>
  <printOptions horizontalCentered="1"/>
  <pageMargins left="0.74803149606299213" right="0.39370078740157483" top="0.59055118110236227" bottom="0.78740157480314965" header="0" footer="0"/>
  <pageSetup paperSize="9" scale="90" orientation="portrait" r:id="rId1"/>
  <headerFooter alignWithMargins="0">
    <oddHeader xml:space="preserve">&amp;R&amp;9              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zoomScaleNormal="100" zoomScaleSheetLayoutView="100" workbookViewId="0"/>
  </sheetViews>
  <sheetFormatPr defaultRowHeight="15"/>
  <cols>
    <col min="1" max="1" width="5.109375" style="1" customWidth="1"/>
    <col min="2" max="2" width="7.6640625" style="1" customWidth="1"/>
    <col min="3" max="3" width="8.109375" style="1" customWidth="1"/>
    <col min="4" max="4" width="39.5546875" style="2" customWidth="1"/>
    <col min="5" max="5" width="10.6640625" style="3" customWidth="1"/>
    <col min="6" max="6" width="10.88671875" style="3" customWidth="1"/>
    <col min="7" max="7" width="10.5546875" style="3" customWidth="1"/>
    <col min="8" max="8" width="9.6640625" style="3" customWidth="1"/>
    <col min="9" max="255" width="8.88671875" style="2"/>
    <col min="256" max="256" width="4.44140625" style="2" customWidth="1"/>
    <col min="257" max="258" width="6.88671875" style="2" customWidth="1"/>
    <col min="259" max="259" width="36.6640625" style="2" customWidth="1"/>
    <col min="260" max="260" width="10.6640625" style="2" customWidth="1"/>
    <col min="261" max="261" width="10.88671875" style="2" customWidth="1"/>
    <col min="262" max="262" width="10.5546875" style="2" customWidth="1"/>
    <col min="263" max="263" width="9.6640625" style="2" customWidth="1"/>
    <col min="264" max="264" width="6.109375" style="2" customWidth="1"/>
    <col min="265" max="511" width="8.88671875" style="2"/>
    <col min="512" max="512" width="4.44140625" style="2" customWidth="1"/>
    <col min="513" max="514" width="6.88671875" style="2" customWidth="1"/>
    <col min="515" max="515" width="36.6640625" style="2" customWidth="1"/>
    <col min="516" max="516" width="10.6640625" style="2" customWidth="1"/>
    <col min="517" max="517" width="10.88671875" style="2" customWidth="1"/>
    <col min="518" max="518" width="10.5546875" style="2" customWidth="1"/>
    <col min="519" max="519" width="9.6640625" style="2" customWidth="1"/>
    <col min="520" max="520" width="6.109375" style="2" customWidth="1"/>
    <col min="521" max="767" width="8.88671875" style="2"/>
    <col min="768" max="768" width="4.44140625" style="2" customWidth="1"/>
    <col min="769" max="770" width="6.88671875" style="2" customWidth="1"/>
    <col min="771" max="771" width="36.6640625" style="2" customWidth="1"/>
    <col min="772" max="772" width="10.6640625" style="2" customWidth="1"/>
    <col min="773" max="773" width="10.88671875" style="2" customWidth="1"/>
    <col min="774" max="774" width="10.5546875" style="2" customWidth="1"/>
    <col min="775" max="775" width="9.6640625" style="2" customWidth="1"/>
    <col min="776" max="776" width="6.109375" style="2" customWidth="1"/>
    <col min="777" max="1023" width="8.88671875" style="2"/>
    <col min="1024" max="1024" width="4.44140625" style="2" customWidth="1"/>
    <col min="1025" max="1026" width="6.88671875" style="2" customWidth="1"/>
    <col min="1027" max="1027" width="36.6640625" style="2" customWidth="1"/>
    <col min="1028" max="1028" width="10.6640625" style="2" customWidth="1"/>
    <col min="1029" max="1029" width="10.88671875" style="2" customWidth="1"/>
    <col min="1030" max="1030" width="10.5546875" style="2" customWidth="1"/>
    <col min="1031" max="1031" width="9.6640625" style="2" customWidth="1"/>
    <col min="1032" max="1032" width="6.109375" style="2" customWidth="1"/>
    <col min="1033" max="1279" width="8.88671875" style="2"/>
    <col min="1280" max="1280" width="4.44140625" style="2" customWidth="1"/>
    <col min="1281" max="1282" width="6.88671875" style="2" customWidth="1"/>
    <col min="1283" max="1283" width="36.6640625" style="2" customWidth="1"/>
    <col min="1284" max="1284" width="10.6640625" style="2" customWidth="1"/>
    <col min="1285" max="1285" width="10.88671875" style="2" customWidth="1"/>
    <col min="1286" max="1286" width="10.5546875" style="2" customWidth="1"/>
    <col min="1287" max="1287" width="9.6640625" style="2" customWidth="1"/>
    <col min="1288" max="1288" width="6.109375" style="2" customWidth="1"/>
    <col min="1289" max="1535" width="8.88671875" style="2"/>
    <col min="1536" max="1536" width="4.44140625" style="2" customWidth="1"/>
    <col min="1537" max="1538" width="6.88671875" style="2" customWidth="1"/>
    <col min="1539" max="1539" width="36.6640625" style="2" customWidth="1"/>
    <col min="1540" max="1540" width="10.6640625" style="2" customWidth="1"/>
    <col min="1541" max="1541" width="10.88671875" style="2" customWidth="1"/>
    <col min="1542" max="1542" width="10.5546875" style="2" customWidth="1"/>
    <col min="1543" max="1543" width="9.6640625" style="2" customWidth="1"/>
    <col min="1544" max="1544" width="6.109375" style="2" customWidth="1"/>
    <col min="1545" max="1791" width="8.88671875" style="2"/>
    <col min="1792" max="1792" width="4.44140625" style="2" customWidth="1"/>
    <col min="1793" max="1794" width="6.88671875" style="2" customWidth="1"/>
    <col min="1795" max="1795" width="36.6640625" style="2" customWidth="1"/>
    <col min="1796" max="1796" width="10.6640625" style="2" customWidth="1"/>
    <col min="1797" max="1797" width="10.88671875" style="2" customWidth="1"/>
    <col min="1798" max="1798" width="10.5546875" style="2" customWidth="1"/>
    <col min="1799" max="1799" width="9.6640625" style="2" customWidth="1"/>
    <col min="1800" max="1800" width="6.109375" style="2" customWidth="1"/>
    <col min="1801" max="2047" width="8.88671875" style="2"/>
    <col min="2048" max="2048" width="4.44140625" style="2" customWidth="1"/>
    <col min="2049" max="2050" width="6.88671875" style="2" customWidth="1"/>
    <col min="2051" max="2051" width="36.6640625" style="2" customWidth="1"/>
    <col min="2052" max="2052" width="10.6640625" style="2" customWidth="1"/>
    <col min="2053" max="2053" width="10.88671875" style="2" customWidth="1"/>
    <col min="2054" max="2054" width="10.5546875" style="2" customWidth="1"/>
    <col min="2055" max="2055" width="9.6640625" style="2" customWidth="1"/>
    <col min="2056" max="2056" width="6.109375" style="2" customWidth="1"/>
    <col min="2057" max="2303" width="8.88671875" style="2"/>
    <col min="2304" max="2304" width="4.44140625" style="2" customWidth="1"/>
    <col min="2305" max="2306" width="6.88671875" style="2" customWidth="1"/>
    <col min="2307" max="2307" width="36.6640625" style="2" customWidth="1"/>
    <col min="2308" max="2308" width="10.6640625" style="2" customWidth="1"/>
    <col min="2309" max="2309" width="10.88671875" style="2" customWidth="1"/>
    <col min="2310" max="2310" width="10.5546875" style="2" customWidth="1"/>
    <col min="2311" max="2311" width="9.6640625" style="2" customWidth="1"/>
    <col min="2312" max="2312" width="6.109375" style="2" customWidth="1"/>
    <col min="2313" max="2559" width="8.88671875" style="2"/>
    <col min="2560" max="2560" width="4.44140625" style="2" customWidth="1"/>
    <col min="2561" max="2562" width="6.88671875" style="2" customWidth="1"/>
    <col min="2563" max="2563" width="36.6640625" style="2" customWidth="1"/>
    <col min="2564" max="2564" width="10.6640625" style="2" customWidth="1"/>
    <col min="2565" max="2565" width="10.88671875" style="2" customWidth="1"/>
    <col min="2566" max="2566" width="10.5546875" style="2" customWidth="1"/>
    <col min="2567" max="2567" width="9.6640625" style="2" customWidth="1"/>
    <col min="2568" max="2568" width="6.109375" style="2" customWidth="1"/>
    <col min="2569" max="2815" width="8.88671875" style="2"/>
    <col min="2816" max="2816" width="4.44140625" style="2" customWidth="1"/>
    <col min="2817" max="2818" width="6.88671875" style="2" customWidth="1"/>
    <col min="2819" max="2819" width="36.6640625" style="2" customWidth="1"/>
    <col min="2820" max="2820" width="10.6640625" style="2" customWidth="1"/>
    <col min="2821" max="2821" width="10.88671875" style="2" customWidth="1"/>
    <col min="2822" max="2822" width="10.5546875" style="2" customWidth="1"/>
    <col min="2823" max="2823" width="9.6640625" style="2" customWidth="1"/>
    <col min="2824" max="2824" width="6.109375" style="2" customWidth="1"/>
    <col min="2825" max="3071" width="8.88671875" style="2"/>
    <col min="3072" max="3072" width="4.44140625" style="2" customWidth="1"/>
    <col min="3073" max="3074" width="6.88671875" style="2" customWidth="1"/>
    <col min="3075" max="3075" width="36.6640625" style="2" customWidth="1"/>
    <col min="3076" max="3076" width="10.6640625" style="2" customWidth="1"/>
    <col min="3077" max="3077" width="10.88671875" style="2" customWidth="1"/>
    <col min="3078" max="3078" width="10.5546875" style="2" customWidth="1"/>
    <col min="3079" max="3079" width="9.6640625" style="2" customWidth="1"/>
    <col min="3080" max="3080" width="6.109375" style="2" customWidth="1"/>
    <col min="3081" max="3327" width="8.88671875" style="2"/>
    <col min="3328" max="3328" width="4.44140625" style="2" customWidth="1"/>
    <col min="3329" max="3330" width="6.88671875" style="2" customWidth="1"/>
    <col min="3331" max="3331" width="36.6640625" style="2" customWidth="1"/>
    <col min="3332" max="3332" width="10.6640625" style="2" customWidth="1"/>
    <col min="3333" max="3333" width="10.88671875" style="2" customWidth="1"/>
    <col min="3334" max="3334" width="10.5546875" style="2" customWidth="1"/>
    <col min="3335" max="3335" width="9.6640625" style="2" customWidth="1"/>
    <col min="3336" max="3336" width="6.109375" style="2" customWidth="1"/>
    <col min="3337" max="3583" width="8.88671875" style="2"/>
    <col min="3584" max="3584" width="4.44140625" style="2" customWidth="1"/>
    <col min="3585" max="3586" width="6.88671875" style="2" customWidth="1"/>
    <col min="3587" max="3587" width="36.6640625" style="2" customWidth="1"/>
    <col min="3588" max="3588" width="10.6640625" style="2" customWidth="1"/>
    <col min="3589" max="3589" width="10.88671875" style="2" customWidth="1"/>
    <col min="3590" max="3590" width="10.5546875" style="2" customWidth="1"/>
    <col min="3591" max="3591" width="9.6640625" style="2" customWidth="1"/>
    <col min="3592" max="3592" width="6.109375" style="2" customWidth="1"/>
    <col min="3593" max="3839" width="8.88671875" style="2"/>
    <col min="3840" max="3840" width="4.44140625" style="2" customWidth="1"/>
    <col min="3841" max="3842" width="6.88671875" style="2" customWidth="1"/>
    <col min="3843" max="3843" width="36.6640625" style="2" customWidth="1"/>
    <col min="3844" max="3844" width="10.6640625" style="2" customWidth="1"/>
    <col min="3845" max="3845" width="10.88671875" style="2" customWidth="1"/>
    <col min="3846" max="3846" width="10.5546875" style="2" customWidth="1"/>
    <col min="3847" max="3847" width="9.6640625" style="2" customWidth="1"/>
    <col min="3848" max="3848" width="6.109375" style="2" customWidth="1"/>
    <col min="3849" max="4095" width="8.88671875" style="2"/>
    <col min="4096" max="4096" width="4.44140625" style="2" customWidth="1"/>
    <col min="4097" max="4098" width="6.88671875" style="2" customWidth="1"/>
    <col min="4099" max="4099" width="36.6640625" style="2" customWidth="1"/>
    <col min="4100" max="4100" width="10.6640625" style="2" customWidth="1"/>
    <col min="4101" max="4101" width="10.88671875" style="2" customWidth="1"/>
    <col min="4102" max="4102" width="10.5546875" style="2" customWidth="1"/>
    <col min="4103" max="4103" width="9.6640625" style="2" customWidth="1"/>
    <col min="4104" max="4104" width="6.109375" style="2" customWidth="1"/>
    <col min="4105" max="4351" width="8.88671875" style="2"/>
    <col min="4352" max="4352" width="4.44140625" style="2" customWidth="1"/>
    <col min="4353" max="4354" width="6.88671875" style="2" customWidth="1"/>
    <col min="4355" max="4355" width="36.6640625" style="2" customWidth="1"/>
    <col min="4356" max="4356" width="10.6640625" style="2" customWidth="1"/>
    <col min="4357" max="4357" width="10.88671875" style="2" customWidth="1"/>
    <col min="4358" max="4358" width="10.5546875" style="2" customWidth="1"/>
    <col min="4359" max="4359" width="9.6640625" style="2" customWidth="1"/>
    <col min="4360" max="4360" width="6.109375" style="2" customWidth="1"/>
    <col min="4361" max="4607" width="8.88671875" style="2"/>
    <col min="4608" max="4608" width="4.44140625" style="2" customWidth="1"/>
    <col min="4609" max="4610" width="6.88671875" style="2" customWidth="1"/>
    <col min="4611" max="4611" width="36.6640625" style="2" customWidth="1"/>
    <col min="4612" max="4612" width="10.6640625" style="2" customWidth="1"/>
    <col min="4613" max="4613" width="10.88671875" style="2" customWidth="1"/>
    <col min="4614" max="4614" width="10.5546875" style="2" customWidth="1"/>
    <col min="4615" max="4615" width="9.6640625" style="2" customWidth="1"/>
    <col min="4616" max="4616" width="6.109375" style="2" customWidth="1"/>
    <col min="4617" max="4863" width="8.88671875" style="2"/>
    <col min="4864" max="4864" width="4.44140625" style="2" customWidth="1"/>
    <col min="4865" max="4866" width="6.88671875" style="2" customWidth="1"/>
    <col min="4867" max="4867" width="36.6640625" style="2" customWidth="1"/>
    <col min="4868" max="4868" width="10.6640625" style="2" customWidth="1"/>
    <col min="4869" max="4869" width="10.88671875" style="2" customWidth="1"/>
    <col min="4870" max="4870" width="10.5546875" style="2" customWidth="1"/>
    <col min="4871" max="4871" width="9.6640625" style="2" customWidth="1"/>
    <col min="4872" max="4872" width="6.109375" style="2" customWidth="1"/>
    <col min="4873" max="5119" width="8.88671875" style="2"/>
    <col min="5120" max="5120" width="4.44140625" style="2" customWidth="1"/>
    <col min="5121" max="5122" width="6.88671875" style="2" customWidth="1"/>
    <col min="5123" max="5123" width="36.6640625" style="2" customWidth="1"/>
    <col min="5124" max="5124" width="10.6640625" style="2" customWidth="1"/>
    <col min="5125" max="5125" width="10.88671875" style="2" customWidth="1"/>
    <col min="5126" max="5126" width="10.5546875" style="2" customWidth="1"/>
    <col min="5127" max="5127" width="9.6640625" style="2" customWidth="1"/>
    <col min="5128" max="5128" width="6.109375" style="2" customWidth="1"/>
    <col min="5129" max="5375" width="8.88671875" style="2"/>
    <col min="5376" max="5376" width="4.44140625" style="2" customWidth="1"/>
    <col min="5377" max="5378" width="6.88671875" style="2" customWidth="1"/>
    <col min="5379" max="5379" width="36.6640625" style="2" customWidth="1"/>
    <col min="5380" max="5380" width="10.6640625" style="2" customWidth="1"/>
    <col min="5381" max="5381" width="10.88671875" style="2" customWidth="1"/>
    <col min="5382" max="5382" width="10.5546875" style="2" customWidth="1"/>
    <col min="5383" max="5383" width="9.6640625" style="2" customWidth="1"/>
    <col min="5384" max="5384" width="6.109375" style="2" customWidth="1"/>
    <col min="5385" max="5631" width="8.88671875" style="2"/>
    <col min="5632" max="5632" width="4.44140625" style="2" customWidth="1"/>
    <col min="5633" max="5634" width="6.88671875" style="2" customWidth="1"/>
    <col min="5635" max="5635" width="36.6640625" style="2" customWidth="1"/>
    <col min="5636" max="5636" width="10.6640625" style="2" customWidth="1"/>
    <col min="5637" max="5637" width="10.88671875" style="2" customWidth="1"/>
    <col min="5638" max="5638" width="10.5546875" style="2" customWidth="1"/>
    <col min="5639" max="5639" width="9.6640625" style="2" customWidth="1"/>
    <col min="5640" max="5640" width="6.109375" style="2" customWidth="1"/>
    <col min="5641" max="5887" width="8.88671875" style="2"/>
    <col min="5888" max="5888" width="4.44140625" style="2" customWidth="1"/>
    <col min="5889" max="5890" width="6.88671875" style="2" customWidth="1"/>
    <col min="5891" max="5891" width="36.6640625" style="2" customWidth="1"/>
    <col min="5892" max="5892" width="10.6640625" style="2" customWidth="1"/>
    <col min="5893" max="5893" width="10.88671875" style="2" customWidth="1"/>
    <col min="5894" max="5894" width="10.5546875" style="2" customWidth="1"/>
    <col min="5895" max="5895" width="9.6640625" style="2" customWidth="1"/>
    <col min="5896" max="5896" width="6.109375" style="2" customWidth="1"/>
    <col min="5897" max="6143" width="8.88671875" style="2"/>
    <col min="6144" max="6144" width="4.44140625" style="2" customWidth="1"/>
    <col min="6145" max="6146" width="6.88671875" style="2" customWidth="1"/>
    <col min="6147" max="6147" width="36.6640625" style="2" customWidth="1"/>
    <col min="6148" max="6148" width="10.6640625" style="2" customWidth="1"/>
    <col min="6149" max="6149" width="10.88671875" style="2" customWidth="1"/>
    <col min="6150" max="6150" width="10.5546875" style="2" customWidth="1"/>
    <col min="6151" max="6151" width="9.6640625" style="2" customWidth="1"/>
    <col min="6152" max="6152" width="6.109375" style="2" customWidth="1"/>
    <col min="6153" max="6399" width="8.88671875" style="2"/>
    <col min="6400" max="6400" width="4.44140625" style="2" customWidth="1"/>
    <col min="6401" max="6402" width="6.88671875" style="2" customWidth="1"/>
    <col min="6403" max="6403" width="36.6640625" style="2" customWidth="1"/>
    <col min="6404" max="6404" width="10.6640625" style="2" customWidth="1"/>
    <col min="6405" max="6405" width="10.88671875" style="2" customWidth="1"/>
    <col min="6406" max="6406" width="10.5546875" style="2" customWidth="1"/>
    <col min="6407" max="6407" width="9.6640625" style="2" customWidth="1"/>
    <col min="6408" max="6408" width="6.109375" style="2" customWidth="1"/>
    <col min="6409" max="6655" width="8.88671875" style="2"/>
    <col min="6656" max="6656" width="4.44140625" style="2" customWidth="1"/>
    <col min="6657" max="6658" width="6.88671875" style="2" customWidth="1"/>
    <col min="6659" max="6659" width="36.6640625" style="2" customWidth="1"/>
    <col min="6660" max="6660" width="10.6640625" style="2" customWidth="1"/>
    <col min="6661" max="6661" width="10.88671875" style="2" customWidth="1"/>
    <col min="6662" max="6662" width="10.5546875" style="2" customWidth="1"/>
    <col min="6663" max="6663" width="9.6640625" style="2" customWidth="1"/>
    <col min="6664" max="6664" width="6.109375" style="2" customWidth="1"/>
    <col min="6665" max="6911" width="8.88671875" style="2"/>
    <col min="6912" max="6912" width="4.44140625" style="2" customWidth="1"/>
    <col min="6913" max="6914" width="6.88671875" style="2" customWidth="1"/>
    <col min="6915" max="6915" width="36.6640625" style="2" customWidth="1"/>
    <col min="6916" max="6916" width="10.6640625" style="2" customWidth="1"/>
    <col min="6917" max="6917" width="10.88671875" style="2" customWidth="1"/>
    <col min="6918" max="6918" width="10.5546875" style="2" customWidth="1"/>
    <col min="6919" max="6919" width="9.6640625" style="2" customWidth="1"/>
    <col min="6920" max="6920" width="6.109375" style="2" customWidth="1"/>
    <col min="6921" max="7167" width="8.88671875" style="2"/>
    <col min="7168" max="7168" width="4.44140625" style="2" customWidth="1"/>
    <col min="7169" max="7170" width="6.88671875" style="2" customWidth="1"/>
    <col min="7171" max="7171" width="36.6640625" style="2" customWidth="1"/>
    <col min="7172" max="7172" width="10.6640625" style="2" customWidth="1"/>
    <col min="7173" max="7173" width="10.88671875" style="2" customWidth="1"/>
    <col min="7174" max="7174" width="10.5546875" style="2" customWidth="1"/>
    <col min="7175" max="7175" width="9.6640625" style="2" customWidth="1"/>
    <col min="7176" max="7176" width="6.109375" style="2" customWidth="1"/>
    <col min="7177" max="7423" width="8.88671875" style="2"/>
    <col min="7424" max="7424" width="4.44140625" style="2" customWidth="1"/>
    <col min="7425" max="7426" width="6.88671875" style="2" customWidth="1"/>
    <col min="7427" max="7427" width="36.6640625" style="2" customWidth="1"/>
    <col min="7428" max="7428" width="10.6640625" style="2" customWidth="1"/>
    <col min="7429" max="7429" width="10.88671875" style="2" customWidth="1"/>
    <col min="7430" max="7430" width="10.5546875" style="2" customWidth="1"/>
    <col min="7431" max="7431" width="9.6640625" style="2" customWidth="1"/>
    <col min="7432" max="7432" width="6.109375" style="2" customWidth="1"/>
    <col min="7433" max="7679" width="8.88671875" style="2"/>
    <col min="7680" max="7680" width="4.44140625" style="2" customWidth="1"/>
    <col min="7681" max="7682" width="6.88671875" style="2" customWidth="1"/>
    <col min="7683" max="7683" width="36.6640625" style="2" customWidth="1"/>
    <col min="7684" max="7684" width="10.6640625" style="2" customWidth="1"/>
    <col min="7685" max="7685" width="10.88671875" style="2" customWidth="1"/>
    <col min="7686" max="7686" width="10.5546875" style="2" customWidth="1"/>
    <col min="7687" max="7687" width="9.6640625" style="2" customWidth="1"/>
    <col min="7688" max="7688" width="6.109375" style="2" customWidth="1"/>
    <col min="7689" max="7935" width="8.88671875" style="2"/>
    <col min="7936" max="7936" width="4.44140625" style="2" customWidth="1"/>
    <col min="7937" max="7938" width="6.88671875" style="2" customWidth="1"/>
    <col min="7939" max="7939" width="36.6640625" style="2" customWidth="1"/>
    <col min="7940" max="7940" width="10.6640625" style="2" customWidth="1"/>
    <col min="7941" max="7941" width="10.88671875" style="2" customWidth="1"/>
    <col min="7942" max="7942" width="10.5546875" style="2" customWidth="1"/>
    <col min="7943" max="7943" width="9.6640625" style="2" customWidth="1"/>
    <col min="7944" max="7944" width="6.109375" style="2" customWidth="1"/>
    <col min="7945" max="8191" width="8.88671875" style="2"/>
    <col min="8192" max="8192" width="4.44140625" style="2" customWidth="1"/>
    <col min="8193" max="8194" width="6.88671875" style="2" customWidth="1"/>
    <col min="8195" max="8195" width="36.6640625" style="2" customWidth="1"/>
    <col min="8196" max="8196" width="10.6640625" style="2" customWidth="1"/>
    <col min="8197" max="8197" width="10.88671875" style="2" customWidth="1"/>
    <col min="8198" max="8198" width="10.5546875" style="2" customWidth="1"/>
    <col min="8199" max="8199" width="9.6640625" style="2" customWidth="1"/>
    <col min="8200" max="8200" width="6.109375" style="2" customWidth="1"/>
    <col min="8201" max="8447" width="8.88671875" style="2"/>
    <col min="8448" max="8448" width="4.44140625" style="2" customWidth="1"/>
    <col min="8449" max="8450" width="6.88671875" style="2" customWidth="1"/>
    <col min="8451" max="8451" width="36.6640625" style="2" customWidth="1"/>
    <col min="8452" max="8452" width="10.6640625" style="2" customWidth="1"/>
    <col min="8453" max="8453" width="10.88671875" style="2" customWidth="1"/>
    <col min="8454" max="8454" width="10.5546875" style="2" customWidth="1"/>
    <col min="8455" max="8455" width="9.6640625" style="2" customWidth="1"/>
    <col min="8456" max="8456" width="6.109375" style="2" customWidth="1"/>
    <col min="8457" max="8703" width="8.88671875" style="2"/>
    <col min="8704" max="8704" width="4.44140625" style="2" customWidth="1"/>
    <col min="8705" max="8706" width="6.88671875" style="2" customWidth="1"/>
    <col min="8707" max="8707" width="36.6640625" style="2" customWidth="1"/>
    <col min="8708" max="8708" width="10.6640625" style="2" customWidth="1"/>
    <col min="8709" max="8709" width="10.88671875" style="2" customWidth="1"/>
    <col min="8710" max="8710" width="10.5546875" style="2" customWidth="1"/>
    <col min="8711" max="8711" width="9.6640625" style="2" customWidth="1"/>
    <col min="8712" max="8712" width="6.109375" style="2" customWidth="1"/>
    <col min="8713" max="8959" width="8.88671875" style="2"/>
    <col min="8960" max="8960" width="4.44140625" style="2" customWidth="1"/>
    <col min="8961" max="8962" width="6.88671875" style="2" customWidth="1"/>
    <col min="8963" max="8963" width="36.6640625" style="2" customWidth="1"/>
    <col min="8964" max="8964" width="10.6640625" style="2" customWidth="1"/>
    <col min="8965" max="8965" width="10.88671875" style="2" customWidth="1"/>
    <col min="8966" max="8966" width="10.5546875" style="2" customWidth="1"/>
    <col min="8967" max="8967" width="9.6640625" style="2" customWidth="1"/>
    <col min="8968" max="8968" width="6.109375" style="2" customWidth="1"/>
    <col min="8969" max="9215" width="8.88671875" style="2"/>
    <col min="9216" max="9216" width="4.44140625" style="2" customWidth="1"/>
    <col min="9217" max="9218" width="6.88671875" style="2" customWidth="1"/>
    <col min="9219" max="9219" width="36.6640625" style="2" customWidth="1"/>
    <col min="9220" max="9220" width="10.6640625" style="2" customWidth="1"/>
    <col min="9221" max="9221" width="10.88671875" style="2" customWidth="1"/>
    <col min="9222" max="9222" width="10.5546875" style="2" customWidth="1"/>
    <col min="9223" max="9223" width="9.6640625" style="2" customWidth="1"/>
    <col min="9224" max="9224" width="6.109375" style="2" customWidth="1"/>
    <col min="9225" max="9471" width="8.88671875" style="2"/>
    <col min="9472" max="9472" width="4.44140625" style="2" customWidth="1"/>
    <col min="9473" max="9474" width="6.88671875" style="2" customWidth="1"/>
    <col min="9475" max="9475" width="36.6640625" style="2" customWidth="1"/>
    <col min="9476" max="9476" width="10.6640625" style="2" customWidth="1"/>
    <col min="9477" max="9477" width="10.88671875" style="2" customWidth="1"/>
    <col min="9478" max="9478" width="10.5546875" style="2" customWidth="1"/>
    <col min="9479" max="9479" width="9.6640625" style="2" customWidth="1"/>
    <col min="9480" max="9480" width="6.109375" style="2" customWidth="1"/>
    <col min="9481" max="9727" width="8.88671875" style="2"/>
    <col min="9728" max="9728" width="4.44140625" style="2" customWidth="1"/>
    <col min="9729" max="9730" width="6.88671875" style="2" customWidth="1"/>
    <col min="9731" max="9731" width="36.6640625" style="2" customWidth="1"/>
    <col min="9732" max="9732" width="10.6640625" style="2" customWidth="1"/>
    <col min="9733" max="9733" width="10.88671875" style="2" customWidth="1"/>
    <col min="9734" max="9734" width="10.5546875" style="2" customWidth="1"/>
    <col min="9735" max="9735" width="9.6640625" style="2" customWidth="1"/>
    <col min="9736" max="9736" width="6.109375" style="2" customWidth="1"/>
    <col min="9737" max="9983" width="8.88671875" style="2"/>
    <col min="9984" max="9984" width="4.44140625" style="2" customWidth="1"/>
    <col min="9985" max="9986" width="6.88671875" style="2" customWidth="1"/>
    <col min="9987" max="9987" width="36.6640625" style="2" customWidth="1"/>
    <col min="9988" max="9988" width="10.6640625" style="2" customWidth="1"/>
    <col min="9989" max="9989" width="10.88671875" style="2" customWidth="1"/>
    <col min="9990" max="9990" width="10.5546875" style="2" customWidth="1"/>
    <col min="9991" max="9991" width="9.6640625" style="2" customWidth="1"/>
    <col min="9992" max="9992" width="6.109375" style="2" customWidth="1"/>
    <col min="9993" max="10239" width="8.88671875" style="2"/>
    <col min="10240" max="10240" width="4.44140625" style="2" customWidth="1"/>
    <col min="10241" max="10242" width="6.88671875" style="2" customWidth="1"/>
    <col min="10243" max="10243" width="36.6640625" style="2" customWidth="1"/>
    <col min="10244" max="10244" width="10.6640625" style="2" customWidth="1"/>
    <col min="10245" max="10245" width="10.88671875" style="2" customWidth="1"/>
    <col min="10246" max="10246" width="10.5546875" style="2" customWidth="1"/>
    <col min="10247" max="10247" width="9.6640625" style="2" customWidth="1"/>
    <col min="10248" max="10248" width="6.109375" style="2" customWidth="1"/>
    <col min="10249" max="10495" width="8.88671875" style="2"/>
    <col min="10496" max="10496" width="4.44140625" style="2" customWidth="1"/>
    <col min="10497" max="10498" width="6.88671875" style="2" customWidth="1"/>
    <col min="10499" max="10499" width="36.6640625" style="2" customWidth="1"/>
    <col min="10500" max="10500" width="10.6640625" style="2" customWidth="1"/>
    <col min="10501" max="10501" width="10.88671875" style="2" customWidth="1"/>
    <col min="10502" max="10502" width="10.5546875" style="2" customWidth="1"/>
    <col min="10503" max="10503" width="9.6640625" style="2" customWidth="1"/>
    <col min="10504" max="10504" width="6.109375" style="2" customWidth="1"/>
    <col min="10505" max="10751" width="8.88671875" style="2"/>
    <col min="10752" max="10752" width="4.44140625" style="2" customWidth="1"/>
    <col min="10753" max="10754" width="6.88671875" style="2" customWidth="1"/>
    <col min="10755" max="10755" width="36.6640625" style="2" customWidth="1"/>
    <col min="10756" max="10756" width="10.6640625" style="2" customWidth="1"/>
    <col min="10757" max="10757" width="10.88671875" style="2" customWidth="1"/>
    <col min="10758" max="10758" width="10.5546875" style="2" customWidth="1"/>
    <col min="10759" max="10759" width="9.6640625" style="2" customWidth="1"/>
    <col min="10760" max="10760" width="6.109375" style="2" customWidth="1"/>
    <col min="10761" max="11007" width="8.88671875" style="2"/>
    <col min="11008" max="11008" width="4.44140625" style="2" customWidth="1"/>
    <col min="11009" max="11010" width="6.88671875" style="2" customWidth="1"/>
    <col min="11011" max="11011" width="36.6640625" style="2" customWidth="1"/>
    <col min="11012" max="11012" width="10.6640625" style="2" customWidth="1"/>
    <col min="11013" max="11013" width="10.88671875" style="2" customWidth="1"/>
    <col min="11014" max="11014" width="10.5546875" style="2" customWidth="1"/>
    <col min="11015" max="11015" width="9.6640625" style="2" customWidth="1"/>
    <col min="11016" max="11016" width="6.109375" style="2" customWidth="1"/>
    <col min="11017" max="11263" width="8.88671875" style="2"/>
    <col min="11264" max="11264" width="4.44140625" style="2" customWidth="1"/>
    <col min="11265" max="11266" width="6.88671875" style="2" customWidth="1"/>
    <col min="11267" max="11267" width="36.6640625" style="2" customWidth="1"/>
    <col min="11268" max="11268" width="10.6640625" style="2" customWidth="1"/>
    <col min="11269" max="11269" width="10.88671875" style="2" customWidth="1"/>
    <col min="11270" max="11270" width="10.5546875" style="2" customWidth="1"/>
    <col min="11271" max="11271" width="9.6640625" style="2" customWidth="1"/>
    <col min="11272" max="11272" width="6.109375" style="2" customWidth="1"/>
    <col min="11273" max="11519" width="8.88671875" style="2"/>
    <col min="11520" max="11520" width="4.44140625" style="2" customWidth="1"/>
    <col min="11521" max="11522" width="6.88671875" style="2" customWidth="1"/>
    <col min="11523" max="11523" width="36.6640625" style="2" customWidth="1"/>
    <col min="11524" max="11524" width="10.6640625" style="2" customWidth="1"/>
    <col min="11525" max="11525" width="10.88671875" style="2" customWidth="1"/>
    <col min="11526" max="11526" width="10.5546875" style="2" customWidth="1"/>
    <col min="11527" max="11527" width="9.6640625" style="2" customWidth="1"/>
    <col min="11528" max="11528" width="6.109375" style="2" customWidth="1"/>
    <col min="11529" max="11775" width="8.88671875" style="2"/>
    <col min="11776" max="11776" width="4.44140625" style="2" customWidth="1"/>
    <col min="11777" max="11778" width="6.88671875" style="2" customWidth="1"/>
    <col min="11779" max="11779" width="36.6640625" style="2" customWidth="1"/>
    <col min="11780" max="11780" width="10.6640625" style="2" customWidth="1"/>
    <col min="11781" max="11781" width="10.88671875" style="2" customWidth="1"/>
    <col min="11782" max="11782" width="10.5546875" style="2" customWidth="1"/>
    <col min="11783" max="11783" width="9.6640625" style="2" customWidth="1"/>
    <col min="11784" max="11784" width="6.109375" style="2" customWidth="1"/>
    <col min="11785" max="12031" width="8.88671875" style="2"/>
    <col min="12032" max="12032" width="4.44140625" style="2" customWidth="1"/>
    <col min="12033" max="12034" width="6.88671875" style="2" customWidth="1"/>
    <col min="12035" max="12035" width="36.6640625" style="2" customWidth="1"/>
    <col min="12036" max="12036" width="10.6640625" style="2" customWidth="1"/>
    <col min="12037" max="12037" width="10.88671875" style="2" customWidth="1"/>
    <col min="12038" max="12038" width="10.5546875" style="2" customWidth="1"/>
    <col min="12039" max="12039" width="9.6640625" style="2" customWidth="1"/>
    <col min="12040" max="12040" width="6.109375" style="2" customWidth="1"/>
    <col min="12041" max="12287" width="8.88671875" style="2"/>
    <col min="12288" max="12288" width="4.44140625" style="2" customWidth="1"/>
    <col min="12289" max="12290" width="6.88671875" style="2" customWidth="1"/>
    <col min="12291" max="12291" width="36.6640625" style="2" customWidth="1"/>
    <col min="12292" max="12292" width="10.6640625" style="2" customWidth="1"/>
    <col min="12293" max="12293" width="10.88671875" style="2" customWidth="1"/>
    <col min="12294" max="12294" width="10.5546875" style="2" customWidth="1"/>
    <col min="12295" max="12295" width="9.6640625" style="2" customWidth="1"/>
    <col min="12296" max="12296" width="6.109375" style="2" customWidth="1"/>
    <col min="12297" max="12543" width="8.88671875" style="2"/>
    <col min="12544" max="12544" width="4.44140625" style="2" customWidth="1"/>
    <col min="12545" max="12546" width="6.88671875" style="2" customWidth="1"/>
    <col min="12547" max="12547" width="36.6640625" style="2" customWidth="1"/>
    <col min="12548" max="12548" width="10.6640625" style="2" customWidth="1"/>
    <col min="12549" max="12549" width="10.88671875" style="2" customWidth="1"/>
    <col min="12550" max="12550" width="10.5546875" style="2" customWidth="1"/>
    <col min="12551" max="12551" width="9.6640625" style="2" customWidth="1"/>
    <col min="12552" max="12552" width="6.109375" style="2" customWidth="1"/>
    <col min="12553" max="12799" width="8.88671875" style="2"/>
    <col min="12800" max="12800" width="4.44140625" style="2" customWidth="1"/>
    <col min="12801" max="12802" width="6.88671875" style="2" customWidth="1"/>
    <col min="12803" max="12803" width="36.6640625" style="2" customWidth="1"/>
    <col min="12804" max="12804" width="10.6640625" style="2" customWidth="1"/>
    <col min="12805" max="12805" width="10.88671875" style="2" customWidth="1"/>
    <col min="12806" max="12806" width="10.5546875" style="2" customWidth="1"/>
    <col min="12807" max="12807" width="9.6640625" style="2" customWidth="1"/>
    <col min="12808" max="12808" width="6.109375" style="2" customWidth="1"/>
    <col min="12809" max="13055" width="8.88671875" style="2"/>
    <col min="13056" max="13056" width="4.44140625" style="2" customWidth="1"/>
    <col min="13057" max="13058" width="6.88671875" style="2" customWidth="1"/>
    <col min="13059" max="13059" width="36.6640625" style="2" customWidth="1"/>
    <col min="13060" max="13060" width="10.6640625" style="2" customWidth="1"/>
    <col min="13061" max="13061" width="10.88671875" style="2" customWidth="1"/>
    <col min="13062" max="13062" width="10.5546875" style="2" customWidth="1"/>
    <col min="13063" max="13063" width="9.6640625" style="2" customWidth="1"/>
    <col min="13064" max="13064" width="6.109375" style="2" customWidth="1"/>
    <col min="13065" max="13311" width="8.88671875" style="2"/>
    <col min="13312" max="13312" width="4.44140625" style="2" customWidth="1"/>
    <col min="13313" max="13314" width="6.88671875" style="2" customWidth="1"/>
    <col min="13315" max="13315" width="36.6640625" style="2" customWidth="1"/>
    <col min="13316" max="13316" width="10.6640625" style="2" customWidth="1"/>
    <col min="13317" max="13317" width="10.88671875" style="2" customWidth="1"/>
    <col min="13318" max="13318" width="10.5546875" style="2" customWidth="1"/>
    <col min="13319" max="13319" width="9.6640625" style="2" customWidth="1"/>
    <col min="13320" max="13320" width="6.109375" style="2" customWidth="1"/>
    <col min="13321" max="13567" width="8.88671875" style="2"/>
    <col min="13568" max="13568" width="4.44140625" style="2" customWidth="1"/>
    <col min="13569" max="13570" width="6.88671875" style="2" customWidth="1"/>
    <col min="13571" max="13571" width="36.6640625" style="2" customWidth="1"/>
    <col min="13572" max="13572" width="10.6640625" style="2" customWidth="1"/>
    <col min="13573" max="13573" width="10.88671875" style="2" customWidth="1"/>
    <col min="13574" max="13574" width="10.5546875" style="2" customWidth="1"/>
    <col min="13575" max="13575" width="9.6640625" style="2" customWidth="1"/>
    <col min="13576" max="13576" width="6.109375" style="2" customWidth="1"/>
    <col min="13577" max="13823" width="8.88671875" style="2"/>
    <col min="13824" max="13824" width="4.44140625" style="2" customWidth="1"/>
    <col min="13825" max="13826" width="6.88671875" style="2" customWidth="1"/>
    <col min="13827" max="13827" width="36.6640625" style="2" customWidth="1"/>
    <col min="13828" max="13828" width="10.6640625" style="2" customWidth="1"/>
    <col min="13829" max="13829" width="10.88671875" style="2" customWidth="1"/>
    <col min="13830" max="13830" width="10.5546875" style="2" customWidth="1"/>
    <col min="13831" max="13831" width="9.6640625" style="2" customWidth="1"/>
    <col min="13832" max="13832" width="6.109375" style="2" customWidth="1"/>
    <col min="13833" max="14079" width="8.88671875" style="2"/>
    <col min="14080" max="14080" width="4.44140625" style="2" customWidth="1"/>
    <col min="14081" max="14082" width="6.88671875" style="2" customWidth="1"/>
    <col min="14083" max="14083" width="36.6640625" style="2" customWidth="1"/>
    <col min="14084" max="14084" width="10.6640625" style="2" customWidth="1"/>
    <col min="14085" max="14085" width="10.88671875" style="2" customWidth="1"/>
    <col min="14086" max="14086" width="10.5546875" style="2" customWidth="1"/>
    <col min="14087" max="14087" width="9.6640625" style="2" customWidth="1"/>
    <col min="14088" max="14088" width="6.109375" style="2" customWidth="1"/>
    <col min="14089" max="14335" width="8.88671875" style="2"/>
    <col min="14336" max="14336" width="4.44140625" style="2" customWidth="1"/>
    <col min="14337" max="14338" width="6.88671875" style="2" customWidth="1"/>
    <col min="14339" max="14339" width="36.6640625" style="2" customWidth="1"/>
    <col min="14340" max="14340" width="10.6640625" style="2" customWidth="1"/>
    <col min="14341" max="14341" width="10.88671875" style="2" customWidth="1"/>
    <col min="14342" max="14342" width="10.5546875" style="2" customWidth="1"/>
    <col min="14343" max="14343" width="9.6640625" style="2" customWidth="1"/>
    <col min="14344" max="14344" width="6.109375" style="2" customWidth="1"/>
    <col min="14345" max="14591" width="8.88671875" style="2"/>
    <col min="14592" max="14592" width="4.44140625" style="2" customWidth="1"/>
    <col min="14593" max="14594" width="6.88671875" style="2" customWidth="1"/>
    <col min="14595" max="14595" width="36.6640625" style="2" customWidth="1"/>
    <col min="14596" max="14596" width="10.6640625" style="2" customWidth="1"/>
    <col min="14597" max="14597" width="10.88671875" style="2" customWidth="1"/>
    <col min="14598" max="14598" width="10.5546875" style="2" customWidth="1"/>
    <col min="14599" max="14599" width="9.6640625" style="2" customWidth="1"/>
    <col min="14600" max="14600" width="6.109375" style="2" customWidth="1"/>
    <col min="14601" max="14847" width="8.88671875" style="2"/>
    <col min="14848" max="14848" width="4.44140625" style="2" customWidth="1"/>
    <col min="14849" max="14850" width="6.88671875" style="2" customWidth="1"/>
    <col min="14851" max="14851" width="36.6640625" style="2" customWidth="1"/>
    <col min="14852" max="14852" width="10.6640625" style="2" customWidth="1"/>
    <col min="14853" max="14853" width="10.88671875" style="2" customWidth="1"/>
    <col min="14854" max="14854" width="10.5546875" style="2" customWidth="1"/>
    <col min="14855" max="14855" width="9.6640625" style="2" customWidth="1"/>
    <col min="14856" max="14856" width="6.109375" style="2" customWidth="1"/>
    <col min="14857" max="15103" width="8.88671875" style="2"/>
    <col min="15104" max="15104" width="4.44140625" style="2" customWidth="1"/>
    <col min="15105" max="15106" width="6.88671875" style="2" customWidth="1"/>
    <col min="15107" max="15107" width="36.6640625" style="2" customWidth="1"/>
    <col min="15108" max="15108" width="10.6640625" style="2" customWidth="1"/>
    <col min="15109" max="15109" width="10.88671875" style="2" customWidth="1"/>
    <col min="15110" max="15110" width="10.5546875" style="2" customWidth="1"/>
    <col min="15111" max="15111" width="9.6640625" style="2" customWidth="1"/>
    <col min="15112" max="15112" width="6.109375" style="2" customWidth="1"/>
    <col min="15113" max="15359" width="8.88671875" style="2"/>
    <col min="15360" max="15360" width="4.44140625" style="2" customWidth="1"/>
    <col min="15361" max="15362" width="6.88671875" style="2" customWidth="1"/>
    <col min="15363" max="15363" width="36.6640625" style="2" customWidth="1"/>
    <col min="15364" max="15364" width="10.6640625" style="2" customWidth="1"/>
    <col min="15365" max="15365" width="10.88671875" style="2" customWidth="1"/>
    <col min="15366" max="15366" width="10.5546875" style="2" customWidth="1"/>
    <col min="15367" max="15367" width="9.6640625" style="2" customWidth="1"/>
    <col min="15368" max="15368" width="6.109375" style="2" customWidth="1"/>
    <col min="15369" max="15615" width="8.88671875" style="2"/>
    <col min="15616" max="15616" width="4.44140625" style="2" customWidth="1"/>
    <col min="15617" max="15618" width="6.88671875" style="2" customWidth="1"/>
    <col min="15619" max="15619" width="36.6640625" style="2" customWidth="1"/>
    <col min="15620" max="15620" width="10.6640625" style="2" customWidth="1"/>
    <col min="15621" max="15621" width="10.88671875" style="2" customWidth="1"/>
    <col min="15622" max="15622" width="10.5546875" style="2" customWidth="1"/>
    <col min="15623" max="15623" width="9.6640625" style="2" customWidth="1"/>
    <col min="15624" max="15624" width="6.109375" style="2" customWidth="1"/>
    <col min="15625" max="15871" width="8.88671875" style="2"/>
    <col min="15872" max="15872" width="4.44140625" style="2" customWidth="1"/>
    <col min="15873" max="15874" width="6.88671875" style="2" customWidth="1"/>
    <col min="15875" max="15875" width="36.6640625" style="2" customWidth="1"/>
    <col min="15876" max="15876" width="10.6640625" style="2" customWidth="1"/>
    <col min="15877" max="15877" width="10.88671875" style="2" customWidth="1"/>
    <col min="15878" max="15878" width="10.5546875" style="2" customWidth="1"/>
    <col min="15879" max="15879" width="9.6640625" style="2" customWidth="1"/>
    <col min="15880" max="15880" width="6.109375" style="2" customWidth="1"/>
    <col min="15881" max="16127" width="8.88671875" style="2"/>
    <col min="16128" max="16128" width="4.44140625" style="2" customWidth="1"/>
    <col min="16129" max="16130" width="6.88671875" style="2" customWidth="1"/>
    <col min="16131" max="16131" width="36.6640625" style="2" customWidth="1"/>
    <col min="16132" max="16132" width="10.6640625" style="2" customWidth="1"/>
    <col min="16133" max="16133" width="10.88671875" style="2" customWidth="1"/>
    <col min="16134" max="16134" width="10.5546875" style="2" customWidth="1"/>
    <col min="16135" max="16135" width="9.6640625" style="2" customWidth="1"/>
    <col min="16136" max="16136" width="6.109375" style="2" customWidth="1"/>
    <col min="16137" max="16384" width="8.88671875" style="2"/>
  </cols>
  <sheetData>
    <row r="1" spans="1:9">
      <c r="A1" s="210"/>
      <c r="B1" s="210"/>
      <c r="C1" s="210"/>
      <c r="D1" s="1061"/>
      <c r="E1" s="1062"/>
      <c r="F1" s="1063" t="s">
        <v>77</v>
      </c>
      <c r="G1" s="1064" t="s">
        <v>202</v>
      </c>
    </row>
    <row r="2" spans="1:9" ht="15.6" customHeight="1">
      <c r="A2" s="1053"/>
      <c r="B2" s="1220" t="str">
        <f>Dział!B1</f>
        <v>Sprawozdanie</v>
      </c>
      <c r="C2" s="1220"/>
      <c r="D2" s="1220"/>
      <c r="E2" s="1220"/>
      <c r="F2" s="1220"/>
      <c r="G2" s="1065"/>
      <c r="H2" s="188"/>
    </row>
    <row r="3" spans="1:9" ht="15" customHeight="1">
      <c r="A3" s="55"/>
      <c r="B3" s="1222" t="s">
        <v>114</v>
      </c>
      <c r="C3" s="1222"/>
      <c r="D3" s="1222"/>
      <c r="E3" s="1222"/>
      <c r="F3" s="1222"/>
      <c r="G3" s="229"/>
      <c r="H3" s="229"/>
    </row>
    <row r="4" spans="1:9" ht="15" customHeight="1">
      <c r="A4" s="55"/>
      <c r="B4" s="1220" t="s">
        <v>402</v>
      </c>
      <c r="C4" s="1220"/>
      <c r="D4" s="1220"/>
      <c r="E4" s="1220"/>
      <c r="F4" s="1220"/>
      <c r="G4" s="1066"/>
      <c r="H4" s="228"/>
    </row>
    <row r="5" spans="1:9" ht="15.75" customHeight="1">
      <c r="A5" s="55"/>
      <c r="B5" s="1220" t="s">
        <v>113</v>
      </c>
      <c r="C5" s="1220"/>
      <c r="D5" s="1220"/>
      <c r="E5" s="1220"/>
      <c r="F5" s="1220"/>
      <c r="G5" s="1067"/>
      <c r="H5" s="6"/>
    </row>
    <row r="6" spans="1:9" ht="14.25" customHeight="1">
      <c r="A6" s="55"/>
      <c r="B6" s="1220" t="s">
        <v>112</v>
      </c>
      <c r="C6" s="1220"/>
      <c r="D6" s="1220"/>
      <c r="E6" s="1220"/>
      <c r="F6" s="1220"/>
      <c r="G6" s="1067"/>
      <c r="H6" s="6"/>
    </row>
    <row r="7" spans="1:9" ht="15" customHeight="1">
      <c r="A7" s="1053"/>
      <c r="B7" s="1221" t="str">
        <f>Dział!B3</f>
        <v>za rok 2018</v>
      </c>
      <c r="C7" s="1221"/>
      <c r="D7" s="1221"/>
      <c r="E7" s="1221"/>
      <c r="F7" s="1221"/>
      <c r="G7" s="1068"/>
      <c r="H7" s="188"/>
    </row>
    <row r="8" spans="1:9">
      <c r="A8" s="1053"/>
      <c r="B8" s="1053"/>
      <c r="C8" s="1053"/>
      <c r="D8" s="1067"/>
      <c r="E8" s="1067"/>
      <c r="F8" s="1067"/>
      <c r="G8" s="1065"/>
      <c r="H8" s="188"/>
    </row>
    <row r="9" spans="1:9">
      <c r="A9" s="243"/>
      <c r="B9" s="244" t="s">
        <v>66</v>
      </c>
      <c r="C9" s="243"/>
      <c r="D9" s="1069"/>
      <c r="E9" s="1070"/>
      <c r="F9" s="1070"/>
      <c r="G9" s="1070"/>
      <c r="H9" s="222"/>
    </row>
    <row r="10" spans="1:9" s="10" customFormat="1" ht="15" customHeight="1">
      <c r="A10" s="1211" t="s">
        <v>2</v>
      </c>
      <c r="B10" s="1212"/>
      <c r="C10" s="1213"/>
      <c r="D10" s="1214" t="s">
        <v>67</v>
      </c>
      <c r="E10" s="1216" t="s">
        <v>5</v>
      </c>
      <c r="F10" s="1218" t="s">
        <v>6</v>
      </c>
      <c r="G10" s="1209" t="s">
        <v>106</v>
      </c>
      <c r="H10" s="221"/>
    </row>
    <row r="11" spans="1:9" s="7" customFormat="1">
      <c r="A11" s="1052" t="s">
        <v>9</v>
      </c>
      <c r="B11" s="1052" t="s">
        <v>10</v>
      </c>
      <c r="C11" s="197" t="s">
        <v>11</v>
      </c>
      <c r="D11" s="1215"/>
      <c r="E11" s="1217"/>
      <c r="F11" s="1219"/>
      <c r="G11" s="1210"/>
      <c r="H11" s="220"/>
      <c r="I11" s="10"/>
    </row>
    <row r="12" spans="1:9" s="7" customFormat="1">
      <c r="A12" s="219">
        <v>1</v>
      </c>
      <c r="B12" s="219">
        <v>2</v>
      </c>
      <c r="C12" s="219">
        <v>3</v>
      </c>
      <c r="D12" s="219">
        <v>4</v>
      </c>
      <c r="E12" s="219">
        <v>5</v>
      </c>
      <c r="F12" s="219">
        <v>6</v>
      </c>
      <c r="G12" s="219">
        <v>7</v>
      </c>
      <c r="H12" s="218"/>
      <c r="I12" s="10"/>
    </row>
    <row r="13" spans="1:9" ht="43.2">
      <c r="A13" s="1054">
        <v>756</v>
      </c>
      <c r="B13" s="16"/>
      <c r="C13" s="73"/>
      <c r="D13" s="1071" t="s">
        <v>26</v>
      </c>
      <c r="E13" s="1072">
        <f>E14</f>
        <v>120000</v>
      </c>
      <c r="F13" s="1072">
        <f>F14</f>
        <v>135926</v>
      </c>
      <c r="G13" s="1057">
        <f>F13/E13*100</f>
        <v>113.27166666666666</v>
      </c>
      <c r="H13" s="216"/>
    </row>
    <row r="14" spans="1:9" ht="24.6" customHeight="1">
      <c r="A14" s="16"/>
      <c r="B14" s="1055">
        <v>75618</v>
      </c>
      <c r="C14" s="73"/>
      <c r="D14" s="1073" t="s">
        <v>32</v>
      </c>
      <c r="E14" s="1074">
        <f>SUM(E15)</f>
        <v>120000</v>
      </c>
      <c r="F14" s="1074">
        <f>SUM(F15)</f>
        <v>135926</v>
      </c>
      <c r="G14" s="1075">
        <f>F14/E14*100</f>
        <v>113.27166666666666</v>
      </c>
      <c r="H14" s="213"/>
    </row>
    <row r="15" spans="1:9" ht="21.6">
      <c r="A15" s="16"/>
      <c r="B15" s="16"/>
      <c r="C15" s="1056">
        <v>480</v>
      </c>
      <c r="D15" s="1076" t="s">
        <v>34</v>
      </c>
      <c r="E15" s="1074">
        <v>120000</v>
      </c>
      <c r="F15" s="1074">
        <v>135926</v>
      </c>
      <c r="G15" s="1075">
        <f>F15/E15*100</f>
        <v>113.27166666666666</v>
      </c>
      <c r="H15" s="213"/>
    </row>
    <row r="16" spans="1:9">
      <c r="A16" s="55"/>
      <c r="B16" s="55"/>
      <c r="C16" s="73"/>
      <c r="D16" s="212" t="s">
        <v>98</v>
      </c>
      <c r="E16" s="187">
        <f>E13</f>
        <v>120000</v>
      </c>
      <c r="F16" s="187">
        <f>F13</f>
        <v>135926</v>
      </c>
      <c r="G16" s="1057">
        <f>F16/E16*100</f>
        <v>113.27166666666666</v>
      </c>
      <c r="H16" s="185"/>
    </row>
    <row r="17" spans="1:9">
      <c r="A17" s="55"/>
      <c r="B17" s="55"/>
      <c r="C17" s="55"/>
      <c r="D17" s="226"/>
      <c r="E17" s="225"/>
      <c r="F17" s="225"/>
      <c r="G17" s="225"/>
      <c r="H17" s="225"/>
    </row>
    <row r="18" spans="1:9" ht="15.75" customHeight="1">
      <c r="C18" s="224"/>
      <c r="D18" s="1077"/>
      <c r="E18" s="1077"/>
      <c r="F18" s="1077"/>
      <c r="G18" s="1077"/>
      <c r="H18" s="223"/>
    </row>
    <row r="19" spans="1:9">
      <c r="A19" s="243"/>
      <c r="B19" s="244" t="s">
        <v>72</v>
      </c>
      <c r="C19" s="243"/>
      <c r="D19" s="1069"/>
      <c r="E19" s="1070"/>
      <c r="F19" s="1070"/>
      <c r="G19" s="1070"/>
      <c r="H19" s="222"/>
    </row>
    <row r="20" spans="1:9" s="10" customFormat="1" ht="15" customHeight="1">
      <c r="A20" s="1211" t="s">
        <v>2</v>
      </c>
      <c r="B20" s="1212"/>
      <c r="C20" s="1213"/>
      <c r="D20" s="1214" t="s">
        <v>67</v>
      </c>
      <c r="E20" s="1216" t="s">
        <v>5</v>
      </c>
      <c r="F20" s="1218" t="s">
        <v>6</v>
      </c>
      <c r="G20" s="1209" t="s">
        <v>106</v>
      </c>
      <c r="H20" s="221"/>
    </row>
    <row r="21" spans="1:9" s="7" customFormat="1">
      <c r="A21" s="1052" t="s">
        <v>9</v>
      </c>
      <c r="B21" s="1052" t="s">
        <v>10</v>
      </c>
      <c r="C21" s="197" t="s">
        <v>11</v>
      </c>
      <c r="D21" s="1215"/>
      <c r="E21" s="1217"/>
      <c r="F21" s="1219"/>
      <c r="G21" s="1210"/>
      <c r="H21" s="220"/>
      <c r="I21" s="10"/>
    </row>
    <row r="22" spans="1:9" s="7" customFormat="1">
      <c r="A22" s="219">
        <v>1</v>
      </c>
      <c r="B22" s="219">
        <v>2</v>
      </c>
      <c r="C22" s="219">
        <v>3</v>
      </c>
      <c r="D22" s="219">
        <v>4</v>
      </c>
      <c r="E22" s="219">
        <v>5</v>
      </c>
      <c r="F22" s="219">
        <v>6</v>
      </c>
      <c r="G22" s="219">
        <v>7</v>
      </c>
      <c r="H22" s="218"/>
      <c r="I22" s="10"/>
    </row>
    <row r="23" spans="1:9" ht="15" customHeight="1">
      <c r="A23" s="443">
        <v>851</v>
      </c>
      <c r="B23" s="192"/>
      <c r="C23" s="192"/>
      <c r="D23" s="1078" t="s">
        <v>76</v>
      </c>
      <c r="E23" s="1079">
        <f>E24+E27</f>
        <v>120000</v>
      </c>
      <c r="F23" s="1079">
        <f>F24+F27</f>
        <v>70590.38</v>
      </c>
      <c r="G23" s="1080">
        <f>F23/E23*100</f>
        <v>58.825316666666673</v>
      </c>
      <c r="H23" s="216"/>
    </row>
    <row r="24" spans="1:9" ht="15" customHeight="1">
      <c r="A24" s="192"/>
      <c r="B24" s="1058">
        <v>85153</v>
      </c>
      <c r="C24" s="215"/>
      <c r="D24" s="1081" t="s">
        <v>111</v>
      </c>
      <c r="E24" s="1082">
        <f>E25+E26</f>
        <v>15000</v>
      </c>
      <c r="F24" s="1082">
        <f>F25+F26</f>
        <v>4930.0600000000004</v>
      </c>
      <c r="G24" s="1083">
        <f>F24/E24*100</f>
        <v>32.867066666666666</v>
      </c>
      <c r="H24" s="213"/>
    </row>
    <row r="25" spans="1:9" ht="15" customHeight="1">
      <c r="A25" s="192"/>
      <c r="B25" s="192"/>
      <c r="C25" s="1059">
        <v>4210</v>
      </c>
      <c r="D25" s="1081" t="s">
        <v>83</v>
      </c>
      <c r="E25" s="1082">
        <v>3000</v>
      </c>
      <c r="F25" s="1082"/>
      <c r="G25" s="1083"/>
      <c r="H25" s="213"/>
    </row>
    <row r="26" spans="1:9" ht="15" customHeight="1">
      <c r="A26" s="192"/>
      <c r="B26" s="192"/>
      <c r="C26" s="1059">
        <v>4300</v>
      </c>
      <c r="D26" s="1081" t="s">
        <v>84</v>
      </c>
      <c r="E26" s="1082">
        <v>12000</v>
      </c>
      <c r="F26" s="1082">
        <v>4930.0600000000004</v>
      </c>
      <c r="G26" s="1083">
        <f t="shared" ref="G26:G31" si="0">F26/E26*100</f>
        <v>41.083833333333338</v>
      </c>
      <c r="H26" s="213"/>
    </row>
    <row r="27" spans="1:9" ht="15" customHeight="1">
      <c r="A27" s="192"/>
      <c r="B27" s="1060">
        <v>85154</v>
      </c>
      <c r="C27" s="214"/>
      <c r="D27" s="1081" t="s">
        <v>110</v>
      </c>
      <c r="E27" s="1082">
        <f>SUM(E28:E34)</f>
        <v>105000</v>
      </c>
      <c r="F27" s="1082">
        <f>SUM(F28:F34)</f>
        <v>65660.320000000007</v>
      </c>
      <c r="G27" s="1083">
        <f t="shared" si="0"/>
        <v>62.533638095238096</v>
      </c>
      <c r="H27" s="213"/>
    </row>
    <row r="28" spans="1:9" ht="15" customHeight="1">
      <c r="A28" s="192"/>
      <c r="B28" s="192"/>
      <c r="C28" s="1059">
        <v>4170</v>
      </c>
      <c r="D28" s="1081" t="s">
        <v>93</v>
      </c>
      <c r="E28" s="1082">
        <v>24000</v>
      </c>
      <c r="F28" s="1082">
        <v>21159</v>
      </c>
      <c r="G28" s="1083">
        <f t="shared" si="0"/>
        <v>88.162499999999994</v>
      </c>
      <c r="H28" s="213"/>
    </row>
    <row r="29" spans="1:9" ht="15" customHeight="1">
      <c r="A29" s="192"/>
      <c r="B29" s="192"/>
      <c r="C29" s="1059">
        <v>4210</v>
      </c>
      <c r="D29" s="1081" t="s">
        <v>83</v>
      </c>
      <c r="E29" s="1082">
        <v>15000</v>
      </c>
      <c r="F29" s="1082">
        <v>2929.69</v>
      </c>
      <c r="G29" s="1083">
        <f t="shared" ref="G29" si="1">F29/E29*100</f>
        <v>19.531266666666667</v>
      </c>
      <c r="H29" s="213"/>
    </row>
    <row r="30" spans="1:9" ht="15" customHeight="1">
      <c r="A30" s="192"/>
      <c r="B30" s="192"/>
      <c r="C30" s="1059">
        <v>4220</v>
      </c>
      <c r="D30" s="1084" t="s">
        <v>178</v>
      </c>
      <c r="E30" s="1082">
        <v>15000</v>
      </c>
      <c r="F30" s="1082">
        <v>8206.83</v>
      </c>
      <c r="G30" s="1083">
        <f t="shared" si="0"/>
        <v>54.712200000000003</v>
      </c>
      <c r="H30" s="213"/>
    </row>
    <row r="31" spans="1:9" ht="15" customHeight="1">
      <c r="A31" s="192"/>
      <c r="B31" s="192"/>
      <c r="C31" s="1059">
        <v>4300</v>
      </c>
      <c r="D31" s="1081" t="s">
        <v>84</v>
      </c>
      <c r="E31" s="1082">
        <v>48000</v>
      </c>
      <c r="F31" s="1082">
        <v>33364.800000000003</v>
      </c>
      <c r="G31" s="1083">
        <f t="shared" si="0"/>
        <v>69.510000000000005</v>
      </c>
      <c r="H31" s="213"/>
    </row>
    <row r="32" spans="1:9" ht="15" customHeight="1">
      <c r="A32" s="192"/>
      <c r="B32" s="192"/>
      <c r="C32" s="1059">
        <v>4410</v>
      </c>
      <c r="D32" s="1081" t="s">
        <v>90</v>
      </c>
      <c r="E32" s="1082">
        <v>500</v>
      </c>
      <c r="F32" s="1082"/>
      <c r="G32" s="1083"/>
      <c r="H32" s="213"/>
    </row>
    <row r="33" spans="1:8" ht="15" customHeight="1">
      <c r="A33" s="192"/>
      <c r="B33" s="192"/>
      <c r="C33" s="1085">
        <v>4610</v>
      </c>
      <c r="D33" s="1084" t="s">
        <v>212</v>
      </c>
      <c r="E33" s="1082">
        <v>1000</v>
      </c>
      <c r="F33" s="1082"/>
      <c r="G33" s="1083"/>
      <c r="H33" s="213"/>
    </row>
    <row r="34" spans="1:8" ht="21.6">
      <c r="A34" s="192"/>
      <c r="B34" s="192"/>
      <c r="C34" s="1085">
        <v>4700</v>
      </c>
      <c r="D34" s="1084" t="s">
        <v>109</v>
      </c>
      <c r="E34" s="1082">
        <v>1500</v>
      </c>
      <c r="F34" s="1082"/>
      <c r="G34" s="1083"/>
      <c r="H34" s="213"/>
    </row>
    <row r="35" spans="1:8">
      <c r="A35" s="55"/>
      <c r="B35" s="55"/>
      <c r="C35" s="73"/>
      <c r="D35" s="212" t="s">
        <v>98</v>
      </c>
      <c r="E35" s="187">
        <f>E23</f>
        <v>120000</v>
      </c>
      <c r="F35" s="187">
        <f>F23</f>
        <v>70590.38</v>
      </c>
      <c r="G35" s="1057">
        <f>F35/E35*100</f>
        <v>58.825316666666673</v>
      </c>
      <c r="H35" s="185"/>
    </row>
    <row r="36" spans="1:8">
      <c r="A36" s="55"/>
      <c r="B36" s="55"/>
      <c r="C36" s="55"/>
      <c r="D36" s="184"/>
      <c r="E36" s="185"/>
      <c r="F36" s="185"/>
      <c r="G36" s="211"/>
      <c r="H36" s="185"/>
    </row>
    <row r="37" spans="1:8">
      <c r="A37" s="55"/>
      <c r="B37" s="55"/>
      <c r="C37" s="55"/>
      <c r="D37" s="186"/>
      <c r="E37" s="185"/>
      <c r="F37" s="185"/>
      <c r="G37" s="185"/>
      <c r="H37" s="185"/>
    </row>
    <row r="38" spans="1:8">
      <c r="A38" s="55"/>
      <c r="B38" s="55"/>
      <c r="C38" s="55"/>
      <c r="D38" s="186"/>
      <c r="E38" s="185"/>
      <c r="F38" s="185"/>
      <c r="G38" s="185"/>
      <c r="H38" s="185"/>
    </row>
    <row r="39" spans="1:8">
      <c r="A39" s="55"/>
      <c r="B39" s="55"/>
      <c r="C39" s="55"/>
      <c r="D39" s="186"/>
      <c r="E39" s="185"/>
      <c r="F39" s="185"/>
      <c r="G39" s="185"/>
      <c r="H39" s="185"/>
    </row>
    <row r="40" spans="1:8">
      <c r="A40" s="55"/>
      <c r="B40" s="55"/>
      <c r="C40" s="55"/>
      <c r="D40" s="186"/>
      <c r="E40" s="185"/>
      <c r="F40" s="185"/>
      <c r="G40" s="185"/>
      <c r="H40" s="185"/>
    </row>
    <row r="41" spans="1:8">
      <c r="A41" s="55"/>
      <c r="B41" s="55"/>
      <c r="C41" s="55"/>
      <c r="D41" s="186"/>
      <c r="E41" s="185"/>
      <c r="F41" s="185"/>
      <c r="G41" s="185"/>
      <c r="H41" s="185"/>
    </row>
    <row r="42" spans="1:8">
      <c r="A42" s="55"/>
      <c r="B42" s="55"/>
      <c r="C42" s="55"/>
      <c r="D42" s="186"/>
      <c r="E42" s="185"/>
      <c r="F42" s="185"/>
      <c r="G42" s="185"/>
      <c r="H42" s="185"/>
    </row>
    <row r="43" spans="1:8">
      <c r="A43" s="55"/>
      <c r="B43" s="55"/>
      <c r="C43" s="55"/>
      <c r="D43" s="186"/>
      <c r="E43" s="185"/>
      <c r="F43" s="185"/>
      <c r="G43" s="185"/>
      <c r="H43" s="185"/>
    </row>
    <row r="44" spans="1:8">
      <c r="A44" s="55"/>
      <c r="B44" s="55"/>
      <c r="C44" s="55"/>
      <c r="D44" s="186"/>
      <c r="E44" s="185"/>
      <c r="F44" s="185"/>
      <c r="G44" s="185"/>
      <c r="H44" s="185"/>
    </row>
    <row r="45" spans="1:8">
      <c r="A45" s="55"/>
      <c r="B45" s="55"/>
      <c r="C45" s="55"/>
      <c r="D45" s="186"/>
      <c r="E45" s="185"/>
      <c r="F45" s="185"/>
      <c r="G45" s="185"/>
      <c r="H45" s="185"/>
    </row>
    <row r="46" spans="1:8">
      <c r="A46" s="55"/>
      <c r="B46" s="55"/>
      <c r="C46" s="55"/>
      <c r="D46" s="186"/>
      <c r="E46" s="185"/>
      <c r="F46" s="185"/>
      <c r="G46" s="185"/>
      <c r="H46" s="185"/>
    </row>
    <row r="47" spans="1:8">
      <c r="A47" s="55"/>
      <c r="B47" s="55"/>
      <c r="C47" s="55"/>
      <c r="D47" s="186"/>
      <c r="E47" s="185"/>
      <c r="F47" s="185"/>
      <c r="G47" s="185"/>
      <c r="H47" s="185"/>
    </row>
    <row r="48" spans="1:8">
      <c r="A48" s="55"/>
      <c r="B48" s="55"/>
      <c r="C48" s="55"/>
      <c r="D48" s="186"/>
      <c r="E48" s="185"/>
      <c r="F48" s="185"/>
      <c r="G48" s="185"/>
      <c r="H48" s="185"/>
    </row>
    <row r="49" spans="1:8">
      <c r="A49" s="55"/>
      <c r="B49" s="55"/>
      <c r="C49" s="55"/>
      <c r="D49" s="186"/>
      <c r="E49" s="185"/>
      <c r="F49" s="185"/>
      <c r="G49" s="185"/>
      <c r="H49" s="185"/>
    </row>
  </sheetData>
  <customSheetViews>
    <customSheetView guid="{D233706B-CF81-4E45-9BFD-AE1818FE832E}" showPageBreaks="1" view="pageBreakPreview">
      <selection activeCell="F42" sqref="F42"/>
      <pageMargins left="0.74803149606299213" right="0.39370078740157483" top="0.59055118110236227" bottom="0.78740157480314965" header="0" footer="0"/>
      <pageSetup paperSize="9" scale="90" orientation="portrait" r:id="rId1"/>
      <headerFooter alignWithMargins="0"/>
    </customSheetView>
  </customSheetViews>
  <mergeCells count="16">
    <mergeCell ref="B2:F2"/>
    <mergeCell ref="A20:C20"/>
    <mergeCell ref="D20:D21"/>
    <mergeCell ref="E20:E21"/>
    <mergeCell ref="F20:F21"/>
    <mergeCell ref="B7:F7"/>
    <mergeCell ref="B3:F3"/>
    <mergeCell ref="B4:F4"/>
    <mergeCell ref="B5:F5"/>
    <mergeCell ref="B6:F6"/>
    <mergeCell ref="G20:G21"/>
    <mergeCell ref="A10:C10"/>
    <mergeCell ref="D10:D11"/>
    <mergeCell ref="E10:E11"/>
    <mergeCell ref="F10:F11"/>
    <mergeCell ref="G10:G11"/>
  </mergeCells>
  <pageMargins left="0.74803149606299213" right="0.39370078740157483" top="0.59055118110236227" bottom="0.78740157480314965" header="0" footer="0"/>
  <pageSetup paperSize="9" scale="90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topLeftCell="A7" zoomScaleNormal="100" zoomScaleSheetLayoutView="100" workbookViewId="0">
      <selection activeCell="A7" sqref="A7"/>
    </sheetView>
  </sheetViews>
  <sheetFormatPr defaultRowHeight="15"/>
  <cols>
    <col min="1" max="1" width="4.44140625" style="1" customWidth="1"/>
    <col min="2" max="3" width="6.88671875" style="1" customWidth="1"/>
    <col min="4" max="4" width="34.109375" style="2" customWidth="1"/>
    <col min="5" max="5" width="10.6640625" style="3" customWidth="1"/>
    <col min="6" max="6" width="10.88671875" style="3" customWidth="1"/>
    <col min="7" max="7" width="10.5546875" style="3" customWidth="1"/>
    <col min="8" max="8" width="6.109375" style="2" customWidth="1"/>
    <col min="9" max="255" width="8.88671875" style="2"/>
    <col min="256" max="256" width="4.44140625" style="2" customWidth="1"/>
    <col min="257" max="258" width="6.88671875" style="2" customWidth="1"/>
    <col min="259" max="259" width="36.6640625" style="2" customWidth="1"/>
    <col min="260" max="260" width="10.6640625" style="2" customWidth="1"/>
    <col min="261" max="261" width="10.88671875" style="2" customWidth="1"/>
    <col min="262" max="262" width="10.5546875" style="2" customWidth="1"/>
    <col min="263" max="263" width="9.6640625" style="2" customWidth="1"/>
    <col min="264" max="264" width="6.109375" style="2" customWidth="1"/>
    <col min="265" max="511" width="8.88671875" style="2"/>
    <col min="512" max="512" width="4.44140625" style="2" customWidth="1"/>
    <col min="513" max="514" width="6.88671875" style="2" customWidth="1"/>
    <col min="515" max="515" width="36.6640625" style="2" customWidth="1"/>
    <col min="516" max="516" width="10.6640625" style="2" customWidth="1"/>
    <col min="517" max="517" width="10.88671875" style="2" customWidth="1"/>
    <col min="518" max="518" width="10.5546875" style="2" customWidth="1"/>
    <col min="519" max="519" width="9.6640625" style="2" customWidth="1"/>
    <col min="520" max="520" width="6.109375" style="2" customWidth="1"/>
    <col min="521" max="767" width="8.88671875" style="2"/>
    <col min="768" max="768" width="4.44140625" style="2" customWidth="1"/>
    <col min="769" max="770" width="6.88671875" style="2" customWidth="1"/>
    <col min="771" max="771" width="36.6640625" style="2" customWidth="1"/>
    <col min="772" max="772" width="10.6640625" style="2" customWidth="1"/>
    <col min="773" max="773" width="10.88671875" style="2" customWidth="1"/>
    <col min="774" max="774" width="10.5546875" style="2" customWidth="1"/>
    <col min="775" max="775" width="9.6640625" style="2" customWidth="1"/>
    <col min="776" max="776" width="6.109375" style="2" customWidth="1"/>
    <col min="777" max="1023" width="8.88671875" style="2"/>
    <col min="1024" max="1024" width="4.44140625" style="2" customWidth="1"/>
    <col min="1025" max="1026" width="6.88671875" style="2" customWidth="1"/>
    <col min="1027" max="1027" width="36.6640625" style="2" customWidth="1"/>
    <col min="1028" max="1028" width="10.6640625" style="2" customWidth="1"/>
    <col min="1029" max="1029" width="10.88671875" style="2" customWidth="1"/>
    <col min="1030" max="1030" width="10.5546875" style="2" customWidth="1"/>
    <col min="1031" max="1031" width="9.6640625" style="2" customWidth="1"/>
    <col min="1032" max="1032" width="6.109375" style="2" customWidth="1"/>
    <col min="1033" max="1279" width="8.88671875" style="2"/>
    <col min="1280" max="1280" width="4.44140625" style="2" customWidth="1"/>
    <col min="1281" max="1282" width="6.88671875" style="2" customWidth="1"/>
    <col min="1283" max="1283" width="36.6640625" style="2" customWidth="1"/>
    <col min="1284" max="1284" width="10.6640625" style="2" customWidth="1"/>
    <col min="1285" max="1285" width="10.88671875" style="2" customWidth="1"/>
    <col min="1286" max="1286" width="10.5546875" style="2" customWidth="1"/>
    <col min="1287" max="1287" width="9.6640625" style="2" customWidth="1"/>
    <col min="1288" max="1288" width="6.109375" style="2" customWidth="1"/>
    <col min="1289" max="1535" width="8.88671875" style="2"/>
    <col min="1536" max="1536" width="4.44140625" style="2" customWidth="1"/>
    <col min="1537" max="1538" width="6.88671875" style="2" customWidth="1"/>
    <col min="1539" max="1539" width="36.6640625" style="2" customWidth="1"/>
    <col min="1540" max="1540" width="10.6640625" style="2" customWidth="1"/>
    <col min="1541" max="1541" width="10.88671875" style="2" customWidth="1"/>
    <col min="1542" max="1542" width="10.5546875" style="2" customWidth="1"/>
    <col min="1543" max="1543" width="9.6640625" style="2" customWidth="1"/>
    <col min="1544" max="1544" width="6.109375" style="2" customWidth="1"/>
    <col min="1545" max="1791" width="8.88671875" style="2"/>
    <col min="1792" max="1792" width="4.44140625" style="2" customWidth="1"/>
    <col min="1793" max="1794" width="6.88671875" style="2" customWidth="1"/>
    <col min="1795" max="1795" width="36.6640625" style="2" customWidth="1"/>
    <col min="1796" max="1796" width="10.6640625" style="2" customWidth="1"/>
    <col min="1797" max="1797" width="10.88671875" style="2" customWidth="1"/>
    <col min="1798" max="1798" width="10.5546875" style="2" customWidth="1"/>
    <col min="1799" max="1799" width="9.6640625" style="2" customWidth="1"/>
    <col min="1800" max="1800" width="6.109375" style="2" customWidth="1"/>
    <col min="1801" max="2047" width="8.88671875" style="2"/>
    <col min="2048" max="2048" width="4.44140625" style="2" customWidth="1"/>
    <col min="2049" max="2050" width="6.88671875" style="2" customWidth="1"/>
    <col min="2051" max="2051" width="36.6640625" style="2" customWidth="1"/>
    <col min="2052" max="2052" width="10.6640625" style="2" customWidth="1"/>
    <col min="2053" max="2053" width="10.88671875" style="2" customWidth="1"/>
    <col min="2054" max="2054" width="10.5546875" style="2" customWidth="1"/>
    <col min="2055" max="2055" width="9.6640625" style="2" customWidth="1"/>
    <col min="2056" max="2056" width="6.109375" style="2" customWidth="1"/>
    <col min="2057" max="2303" width="8.88671875" style="2"/>
    <col min="2304" max="2304" width="4.44140625" style="2" customWidth="1"/>
    <col min="2305" max="2306" width="6.88671875" style="2" customWidth="1"/>
    <col min="2307" max="2307" width="36.6640625" style="2" customWidth="1"/>
    <col min="2308" max="2308" width="10.6640625" style="2" customWidth="1"/>
    <col min="2309" max="2309" width="10.88671875" style="2" customWidth="1"/>
    <col min="2310" max="2310" width="10.5546875" style="2" customWidth="1"/>
    <col min="2311" max="2311" width="9.6640625" style="2" customWidth="1"/>
    <col min="2312" max="2312" width="6.109375" style="2" customWidth="1"/>
    <col min="2313" max="2559" width="8.88671875" style="2"/>
    <col min="2560" max="2560" width="4.44140625" style="2" customWidth="1"/>
    <col min="2561" max="2562" width="6.88671875" style="2" customWidth="1"/>
    <col min="2563" max="2563" width="36.6640625" style="2" customWidth="1"/>
    <col min="2564" max="2564" width="10.6640625" style="2" customWidth="1"/>
    <col min="2565" max="2565" width="10.88671875" style="2" customWidth="1"/>
    <col min="2566" max="2566" width="10.5546875" style="2" customWidth="1"/>
    <col min="2567" max="2567" width="9.6640625" style="2" customWidth="1"/>
    <col min="2568" max="2568" width="6.109375" style="2" customWidth="1"/>
    <col min="2569" max="2815" width="8.88671875" style="2"/>
    <col min="2816" max="2816" width="4.44140625" style="2" customWidth="1"/>
    <col min="2817" max="2818" width="6.88671875" style="2" customWidth="1"/>
    <col min="2819" max="2819" width="36.6640625" style="2" customWidth="1"/>
    <col min="2820" max="2820" width="10.6640625" style="2" customWidth="1"/>
    <col min="2821" max="2821" width="10.88671875" style="2" customWidth="1"/>
    <col min="2822" max="2822" width="10.5546875" style="2" customWidth="1"/>
    <col min="2823" max="2823" width="9.6640625" style="2" customWidth="1"/>
    <col min="2824" max="2824" width="6.109375" style="2" customWidth="1"/>
    <col min="2825" max="3071" width="8.88671875" style="2"/>
    <col min="3072" max="3072" width="4.44140625" style="2" customWidth="1"/>
    <col min="3073" max="3074" width="6.88671875" style="2" customWidth="1"/>
    <col min="3075" max="3075" width="36.6640625" style="2" customWidth="1"/>
    <col min="3076" max="3076" width="10.6640625" style="2" customWidth="1"/>
    <col min="3077" max="3077" width="10.88671875" style="2" customWidth="1"/>
    <col min="3078" max="3078" width="10.5546875" style="2" customWidth="1"/>
    <col min="3079" max="3079" width="9.6640625" style="2" customWidth="1"/>
    <col min="3080" max="3080" width="6.109375" style="2" customWidth="1"/>
    <col min="3081" max="3327" width="8.88671875" style="2"/>
    <col min="3328" max="3328" width="4.44140625" style="2" customWidth="1"/>
    <col min="3329" max="3330" width="6.88671875" style="2" customWidth="1"/>
    <col min="3331" max="3331" width="36.6640625" style="2" customWidth="1"/>
    <col min="3332" max="3332" width="10.6640625" style="2" customWidth="1"/>
    <col min="3333" max="3333" width="10.88671875" style="2" customWidth="1"/>
    <col min="3334" max="3334" width="10.5546875" style="2" customWidth="1"/>
    <col min="3335" max="3335" width="9.6640625" style="2" customWidth="1"/>
    <col min="3336" max="3336" width="6.109375" style="2" customWidth="1"/>
    <col min="3337" max="3583" width="8.88671875" style="2"/>
    <col min="3584" max="3584" width="4.44140625" style="2" customWidth="1"/>
    <col min="3585" max="3586" width="6.88671875" style="2" customWidth="1"/>
    <col min="3587" max="3587" width="36.6640625" style="2" customWidth="1"/>
    <col min="3588" max="3588" width="10.6640625" style="2" customWidth="1"/>
    <col min="3589" max="3589" width="10.88671875" style="2" customWidth="1"/>
    <col min="3590" max="3590" width="10.5546875" style="2" customWidth="1"/>
    <col min="3591" max="3591" width="9.6640625" style="2" customWidth="1"/>
    <col min="3592" max="3592" width="6.109375" style="2" customWidth="1"/>
    <col min="3593" max="3839" width="8.88671875" style="2"/>
    <col min="3840" max="3840" width="4.44140625" style="2" customWidth="1"/>
    <col min="3841" max="3842" width="6.88671875" style="2" customWidth="1"/>
    <col min="3843" max="3843" width="36.6640625" style="2" customWidth="1"/>
    <col min="3844" max="3844" width="10.6640625" style="2" customWidth="1"/>
    <col min="3845" max="3845" width="10.88671875" style="2" customWidth="1"/>
    <col min="3846" max="3846" width="10.5546875" style="2" customWidth="1"/>
    <col min="3847" max="3847" width="9.6640625" style="2" customWidth="1"/>
    <col min="3848" max="3848" width="6.109375" style="2" customWidth="1"/>
    <col min="3849" max="4095" width="8.88671875" style="2"/>
    <col min="4096" max="4096" width="4.44140625" style="2" customWidth="1"/>
    <col min="4097" max="4098" width="6.88671875" style="2" customWidth="1"/>
    <col min="4099" max="4099" width="36.6640625" style="2" customWidth="1"/>
    <col min="4100" max="4100" width="10.6640625" style="2" customWidth="1"/>
    <col min="4101" max="4101" width="10.88671875" style="2" customWidth="1"/>
    <col min="4102" max="4102" width="10.5546875" style="2" customWidth="1"/>
    <col min="4103" max="4103" width="9.6640625" style="2" customWidth="1"/>
    <col min="4104" max="4104" width="6.109375" style="2" customWidth="1"/>
    <col min="4105" max="4351" width="8.88671875" style="2"/>
    <col min="4352" max="4352" width="4.44140625" style="2" customWidth="1"/>
    <col min="4353" max="4354" width="6.88671875" style="2" customWidth="1"/>
    <col min="4355" max="4355" width="36.6640625" style="2" customWidth="1"/>
    <col min="4356" max="4356" width="10.6640625" style="2" customWidth="1"/>
    <col min="4357" max="4357" width="10.88671875" style="2" customWidth="1"/>
    <col min="4358" max="4358" width="10.5546875" style="2" customWidth="1"/>
    <col min="4359" max="4359" width="9.6640625" style="2" customWidth="1"/>
    <col min="4360" max="4360" width="6.109375" style="2" customWidth="1"/>
    <col min="4361" max="4607" width="8.88671875" style="2"/>
    <col min="4608" max="4608" width="4.44140625" style="2" customWidth="1"/>
    <col min="4609" max="4610" width="6.88671875" style="2" customWidth="1"/>
    <col min="4611" max="4611" width="36.6640625" style="2" customWidth="1"/>
    <col min="4612" max="4612" width="10.6640625" style="2" customWidth="1"/>
    <col min="4613" max="4613" width="10.88671875" style="2" customWidth="1"/>
    <col min="4614" max="4614" width="10.5546875" style="2" customWidth="1"/>
    <col min="4615" max="4615" width="9.6640625" style="2" customWidth="1"/>
    <col min="4616" max="4616" width="6.109375" style="2" customWidth="1"/>
    <col min="4617" max="4863" width="8.88671875" style="2"/>
    <col min="4864" max="4864" width="4.44140625" style="2" customWidth="1"/>
    <col min="4865" max="4866" width="6.88671875" style="2" customWidth="1"/>
    <col min="4867" max="4867" width="36.6640625" style="2" customWidth="1"/>
    <col min="4868" max="4868" width="10.6640625" style="2" customWidth="1"/>
    <col min="4869" max="4869" width="10.88671875" style="2" customWidth="1"/>
    <col min="4870" max="4870" width="10.5546875" style="2" customWidth="1"/>
    <col min="4871" max="4871" width="9.6640625" style="2" customWidth="1"/>
    <col min="4872" max="4872" width="6.109375" style="2" customWidth="1"/>
    <col min="4873" max="5119" width="8.88671875" style="2"/>
    <col min="5120" max="5120" width="4.44140625" style="2" customWidth="1"/>
    <col min="5121" max="5122" width="6.88671875" style="2" customWidth="1"/>
    <col min="5123" max="5123" width="36.6640625" style="2" customWidth="1"/>
    <col min="5124" max="5124" width="10.6640625" style="2" customWidth="1"/>
    <col min="5125" max="5125" width="10.88671875" style="2" customWidth="1"/>
    <col min="5126" max="5126" width="10.5546875" style="2" customWidth="1"/>
    <col min="5127" max="5127" width="9.6640625" style="2" customWidth="1"/>
    <col min="5128" max="5128" width="6.109375" style="2" customWidth="1"/>
    <col min="5129" max="5375" width="8.88671875" style="2"/>
    <col min="5376" max="5376" width="4.44140625" style="2" customWidth="1"/>
    <col min="5377" max="5378" width="6.88671875" style="2" customWidth="1"/>
    <col min="5379" max="5379" width="36.6640625" style="2" customWidth="1"/>
    <col min="5380" max="5380" width="10.6640625" style="2" customWidth="1"/>
    <col min="5381" max="5381" width="10.88671875" style="2" customWidth="1"/>
    <col min="5382" max="5382" width="10.5546875" style="2" customWidth="1"/>
    <col min="5383" max="5383" width="9.6640625" style="2" customWidth="1"/>
    <col min="5384" max="5384" width="6.109375" style="2" customWidth="1"/>
    <col min="5385" max="5631" width="8.88671875" style="2"/>
    <col min="5632" max="5632" width="4.44140625" style="2" customWidth="1"/>
    <col min="5633" max="5634" width="6.88671875" style="2" customWidth="1"/>
    <col min="5635" max="5635" width="36.6640625" style="2" customWidth="1"/>
    <col min="5636" max="5636" width="10.6640625" style="2" customWidth="1"/>
    <col min="5637" max="5637" width="10.88671875" style="2" customWidth="1"/>
    <col min="5638" max="5638" width="10.5546875" style="2" customWidth="1"/>
    <col min="5639" max="5639" width="9.6640625" style="2" customWidth="1"/>
    <col min="5640" max="5640" width="6.109375" style="2" customWidth="1"/>
    <col min="5641" max="5887" width="8.88671875" style="2"/>
    <col min="5888" max="5888" width="4.44140625" style="2" customWidth="1"/>
    <col min="5889" max="5890" width="6.88671875" style="2" customWidth="1"/>
    <col min="5891" max="5891" width="36.6640625" style="2" customWidth="1"/>
    <col min="5892" max="5892" width="10.6640625" style="2" customWidth="1"/>
    <col min="5893" max="5893" width="10.88671875" style="2" customWidth="1"/>
    <col min="5894" max="5894" width="10.5546875" style="2" customWidth="1"/>
    <col min="5895" max="5895" width="9.6640625" style="2" customWidth="1"/>
    <col min="5896" max="5896" width="6.109375" style="2" customWidth="1"/>
    <col min="5897" max="6143" width="8.88671875" style="2"/>
    <col min="6144" max="6144" width="4.44140625" style="2" customWidth="1"/>
    <col min="6145" max="6146" width="6.88671875" style="2" customWidth="1"/>
    <col min="6147" max="6147" width="36.6640625" style="2" customWidth="1"/>
    <col min="6148" max="6148" width="10.6640625" style="2" customWidth="1"/>
    <col min="6149" max="6149" width="10.88671875" style="2" customWidth="1"/>
    <col min="6150" max="6150" width="10.5546875" style="2" customWidth="1"/>
    <col min="6151" max="6151" width="9.6640625" style="2" customWidth="1"/>
    <col min="6152" max="6152" width="6.109375" style="2" customWidth="1"/>
    <col min="6153" max="6399" width="8.88671875" style="2"/>
    <col min="6400" max="6400" width="4.44140625" style="2" customWidth="1"/>
    <col min="6401" max="6402" width="6.88671875" style="2" customWidth="1"/>
    <col min="6403" max="6403" width="36.6640625" style="2" customWidth="1"/>
    <col min="6404" max="6404" width="10.6640625" style="2" customWidth="1"/>
    <col min="6405" max="6405" width="10.88671875" style="2" customWidth="1"/>
    <col min="6406" max="6406" width="10.5546875" style="2" customWidth="1"/>
    <col min="6407" max="6407" width="9.6640625" style="2" customWidth="1"/>
    <col min="6408" max="6408" width="6.109375" style="2" customWidth="1"/>
    <col min="6409" max="6655" width="8.88671875" style="2"/>
    <col min="6656" max="6656" width="4.44140625" style="2" customWidth="1"/>
    <col min="6657" max="6658" width="6.88671875" style="2" customWidth="1"/>
    <col min="6659" max="6659" width="36.6640625" style="2" customWidth="1"/>
    <col min="6660" max="6660" width="10.6640625" style="2" customWidth="1"/>
    <col min="6661" max="6661" width="10.88671875" style="2" customWidth="1"/>
    <col min="6662" max="6662" width="10.5546875" style="2" customWidth="1"/>
    <col min="6663" max="6663" width="9.6640625" style="2" customWidth="1"/>
    <col min="6664" max="6664" width="6.109375" style="2" customWidth="1"/>
    <col min="6665" max="6911" width="8.88671875" style="2"/>
    <col min="6912" max="6912" width="4.44140625" style="2" customWidth="1"/>
    <col min="6913" max="6914" width="6.88671875" style="2" customWidth="1"/>
    <col min="6915" max="6915" width="36.6640625" style="2" customWidth="1"/>
    <col min="6916" max="6916" width="10.6640625" style="2" customWidth="1"/>
    <col min="6917" max="6917" width="10.88671875" style="2" customWidth="1"/>
    <col min="6918" max="6918" width="10.5546875" style="2" customWidth="1"/>
    <col min="6919" max="6919" width="9.6640625" style="2" customWidth="1"/>
    <col min="6920" max="6920" width="6.109375" style="2" customWidth="1"/>
    <col min="6921" max="7167" width="8.88671875" style="2"/>
    <col min="7168" max="7168" width="4.44140625" style="2" customWidth="1"/>
    <col min="7169" max="7170" width="6.88671875" style="2" customWidth="1"/>
    <col min="7171" max="7171" width="36.6640625" style="2" customWidth="1"/>
    <col min="7172" max="7172" width="10.6640625" style="2" customWidth="1"/>
    <col min="7173" max="7173" width="10.88671875" style="2" customWidth="1"/>
    <col min="7174" max="7174" width="10.5546875" style="2" customWidth="1"/>
    <col min="7175" max="7175" width="9.6640625" style="2" customWidth="1"/>
    <col min="7176" max="7176" width="6.109375" style="2" customWidth="1"/>
    <col min="7177" max="7423" width="8.88671875" style="2"/>
    <col min="7424" max="7424" width="4.44140625" style="2" customWidth="1"/>
    <col min="7425" max="7426" width="6.88671875" style="2" customWidth="1"/>
    <col min="7427" max="7427" width="36.6640625" style="2" customWidth="1"/>
    <col min="7428" max="7428" width="10.6640625" style="2" customWidth="1"/>
    <col min="7429" max="7429" width="10.88671875" style="2" customWidth="1"/>
    <col min="7430" max="7430" width="10.5546875" style="2" customWidth="1"/>
    <col min="7431" max="7431" width="9.6640625" style="2" customWidth="1"/>
    <col min="7432" max="7432" width="6.109375" style="2" customWidth="1"/>
    <col min="7433" max="7679" width="8.88671875" style="2"/>
    <col min="7680" max="7680" width="4.44140625" style="2" customWidth="1"/>
    <col min="7681" max="7682" width="6.88671875" style="2" customWidth="1"/>
    <col min="7683" max="7683" width="36.6640625" style="2" customWidth="1"/>
    <col min="7684" max="7684" width="10.6640625" style="2" customWidth="1"/>
    <col min="7685" max="7685" width="10.88671875" style="2" customWidth="1"/>
    <col min="7686" max="7686" width="10.5546875" style="2" customWidth="1"/>
    <col min="7687" max="7687" width="9.6640625" style="2" customWidth="1"/>
    <col min="7688" max="7688" width="6.109375" style="2" customWidth="1"/>
    <col min="7689" max="7935" width="8.88671875" style="2"/>
    <col min="7936" max="7936" width="4.44140625" style="2" customWidth="1"/>
    <col min="7937" max="7938" width="6.88671875" style="2" customWidth="1"/>
    <col min="7939" max="7939" width="36.6640625" style="2" customWidth="1"/>
    <col min="7940" max="7940" width="10.6640625" style="2" customWidth="1"/>
    <col min="7941" max="7941" width="10.88671875" style="2" customWidth="1"/>
    <col min="7942" max="7942" width="10.5546875" style="2" customWidth="1"/>
    <col min="7943" max="7943" width="9.6640625" style="2" customWidth="1"/>
    <col min="7944" max="7944" width="6.109375" style="2" customWidth="1"/>
    <col min="7945" max="8191" width="8.88671875" style="2"/>
    <col min="8192" max="8192" width="4.44140625" style="2" customWidth="1"/>
    <col min="8193" max="8194" width="6.88671875" style="2" customWidth="1"/>
    <col min="8195" max="8195" width="36.6640625" style="2" customWidth="1"/>
    <col min="8196" max="8196" width="10.6640625" style="2" customWidth="1"/>
    <col min="8197" max="8197" width="10.88671875" style="2" customWidth="1"/>
    <col min="8198" max="8198" width="10.5546875" style="2" customWidth="1"/>
    <col min="8199" max="8199" width="9.6640625" style="2" customWidth="1"/>
    <col min="8200" max="8200" width="6.109375" style="2" customWidth="1"/>
    <col min="8201" max="8447" width="8.88671875" style="2"/>
    <col min="8448" max="8448" width="4.44140625" style="2" customWidth="1"/>
    <col min="8449" max="8450" width="6.88671875" style="2" customWidth="1"/>
    <col min="8451" max="8451" width="36.6640625" style="2" customWidth="1"/>
    <col min="8452" max="8452" width="10.6640625" style="2" customWidth="1"/>
    <col min="8453" max="8453" width="10.88671875" style="2" customWidth="1"/>
    <col min="8454" max="8454" width="10.5546875" style="2" customWidth="1"/>
    <col min="8455" max="8455" width="9.6640625" style="2" customWidth="1"/>
    <col min="8456" max="8456" width="6.109375" style="2" customWidth="1"/>
    <col min="8457" max="8703" width="8.88671875" style="2"/>
    <col min="8704" max="8704" width="4.44140625" style="2" customWidth="1"/>
    <col min="8705" max="8706" width="6.88671875" style="2" customWidth="1"/>
    <col min="8707" max="8707" width="36.6640625" style="2" customWidth="1"/>
    <col min="8708" max="8708" width="10.6640625" style="2" customWidth="1"/>
    <col min="8709" max="8709" width="10.88671875" style="2" customWidth="1"/>
    <col min="8710" max="8710" width="10.5546875" style="2" customWidth="1"/>
    <col min="8711" max="8711" width="9.6640625" style="2" customWidth="1"/>
    <col min="8712" max="8712" width="6.109375" style="2" customWidth="1"/>
    <col min="8713" max="8959" width="8.88671875" style="2"/>
    <col min="8960" max="8960" width="4.44140625" style="2" customWidth="1"/>
    <col min="8961" max="8962" width="6.88671875" style="2" customWidth="1"/>
    <col min="8963" max="8963" width="36.6640625" style="2" customWidth="1"/>
    <col min="8964" max="8964" width="10.6640625" style="2" customWidth="1"/>
    <col min="8965" max="8965" width="10.88671875" style="2" customWidth="1"/>
    <col min="8966" max="8966" width="10.5546875" style="2" customWidth="1"/>
    <col min="8967" max="8967" width="9.6640625" style="2" customWidth="1"/>
    <col min="8968" max="8968" width="6.109375" style="2" customWidth="1"/>
    <col min="8969" max="9215" width="8.88671875" style="2"/>
    <col min="9216" max="9216" width="4.44140625" style="2" customWidth="1"/>
    <col min="9217" max="9218" width="6.88671875" style="2" customWidth="1"/>
    <col min="9219" max="9219" width="36.6640625" style="2" customWidth="1"/>
    <col min="9220" max="9220" width="10.6640625" style="2" customWidth="1"/>
    <col min="9221" max="9221" width="10.88671875" style="2" customWidth="1"/>
    <col min="9222" max="9222" width="10.5546875" style="2" customWidth="1"/>
    <col min="9223" max="9223" width="9.6640625" style="2" customWidth="1"/>
    <col min="9224" max="9224" width="6.109375" style="2" customWidth="1"/>
    <col min="9225" max="9471" width="8.88671875" style="2"/>
    <col min="9472" max="9472" width="4.44140625" style="2" customWidth="1"/>
    <col min="9473" max="9474" width="6.88671875" style="2" customWidth="1"/>
    <col min="9475" max="9475" width="36.6640625" style="2" customWidth="1"/>
    <col min="9476" max="9476" width="10.6640625" style="2" customWidth="1"/>
    <col min="9477" max="9477" width="10.88671875" style="2" customWidth="1"/>
    <col min="9478" max="9478" width="10.5546875" style="2" customWidth="1"/>
    <col min="9479" max="9479" width="9.6640625" style="2" customWidth="1"/>
    <col min="9480" max="9480" width="6.109375" style="2" customWidth="1"/>
    <col min="9481" max="9727" width="8.88671875" style="2"/>
    <col min="9728" max="9728" width="4.44140625" style="2" customWidth="1"/>
    <col min="9729" max="9730" width="6.88671875" style="2" customWidth="1"/>
    <col min="9731" max="9731" width="36.6640625" style="2" customWidth="1"/>
    <col min="9732" max="9732" width="10.6640625" style="2" customWidth="1"/>
    <col min="9733" max="9733" width="10.88671875" style="2" customWidth="1"/>
    <col min="9734" max="9734" width="10.5546875" style="2" customWidth="1"/>
    <col min="9735" max="9735" width="9.6640625" style="2" customWidth="1"/>
    <col min="9736" max="9736" width="6.109375" style="2" customWidth="1"/>
    <col min="9737" max="9983" width="8.88671875" style="2"/>
    <col min="9984" max="9984" width="4.44140625" style="2" customWidth="1"/>
    <col min="9985" max="9986" width="6.88671875" style="2" customWidth="1"/>
    <col min="9987" max="9987" width="36.6640625" style="2" customWidth="1"/>
    <col min="9988" max="9988" width="10.6640625" style="2" customWidth="1"/>
    <col min="9989" max="9989" width="10.88671875" style="2" customWidth="1"/>
    <col min="9990" max="9990" width="10.5546875" style="2" customWidth="1"/>
    <col min="9991" max="9991" width="9.6640625" style="2" customWidth="1"/>
    <col min="9992" max="9992" width="6.109375" style="2" customWidth="1"/>
    <col min="9993" max="10239" width="8.88671875" style="2"/>
    <col min="10240" max="10240" width="4.44140625" style="2" customWidth="1"/>
    <col min="10241" max="10242" width="6.88671875" style="2" customWidth="1"/>
    <col min="10243" max="10243" width="36.6640625" style="2" customWidth="1"/>
    <col min="10244" max="10244" width="10.6640625" style="2" customWidth="1"/>
    <col min="10245" max="10245" width="10.88671875" style="2" customWidth="1"/>
    <col min="10246" max="10246" width="10.5546875" style="2" customWidth="1"/>
    <col min="10247" max="10247" width="9.6640625" style="2" customWidth="1"/>
    <col min="10248" max="10248" width="6.109375" style="2" customWidth="1"/>
    <col min="10249" max="10495" width="8.88671875" style="2"/>
    <col min="10496" max="10496" width="4.44140625" style="2" customWidth="1"/>
    <col min="10497" max="10498" width="6.88671875" style="2" customWidth="1"/>
    <col min="10499" max="10499" width="36.6640625" style="2" customWidth="1"/>
    <col min="10500" max="10500" width="10.6640625" style="2" customWidth="1"/>
    <col min="10501" max="10501" width="10.88671875" style="2" customWidth="1"/>
    <col min="10502" max="10502" width="10.5546875" style="2" customWidth="1"/>
    <col min="10503" max="10503" width="9.6640625" style="2" customWidth="1"/>
    <col min="10504" max="10504" width="6.109375" style="2" customWidth="1"/>
    <col min="10505" max="10751" width="8.88671875" style="2"/>
    <col min="10752" max="10752" width="4.44140625" style="2" customWidth="1"/>
    <col min="10753" max="10754" width="6.88671875" style="2" customWidth="1"/>
    <col min="10755" max="10755" width="36.6640625" style="2" customWidth="1"/>
    <col min="10756" max="10756" width="10.6640625" style="2" customWidth="1"/>
    <col min="10757" max="10757" width="10.88671875" style="2" customWidth="1"/>
    <col min="10758" max="10758" width="10.5546875" style="2" customWidth="1"/>
    <col min="10759" max="10759" width="9.6640625" style="2" customWidth="1"/>
    <col min="10760" max="10760" width="6.109375" style="2" customWidth="1"/>
    <col min="10761" max="11007" width="8.88671875" style="2"/>
    <col min="11008" max="11008" width="4.44140625" style="2" customWidth="1"/>
    <col min="11009" max="11010" width="6.88671875" style="2" customWidth="1"/>
    <col min="11011" max="11011" width="36.6640625" style="2" customWidth="1"/>
    <col min="11012" max="11012" width="10.6640625" style="2" customWidth="1"/>
    <col min="11013" max="11013" width="10.88671875" style="2" customWidth="1"/>
    <col min="11014" max="11014" width="10.5546875" style="2" customWidth="1"/>
    <col min="11015" max="11015" width="9.6640625" style="2" customWidth="1"/>
    <col min="11016" max="11016" width="6.109375" style="2" customWidth="1"/>
    <col min="11017" max="11263" width="8.88671875" style="2"/>
    <col min="11264" max="11264" width="4.44140625" style="2" customWidth="1"/>
    <col min="11265" max="11266" width="6.88671875" style="2" customWidth="1"/>
    <col min="11267" max="11267" width="36.6640625" style="2" customWidth="1"/>
    <col min="11268" max="11268" width="10.6640625" style="2" customWidth="1"/>
    <col min="11269" max="11269" width="10.88671875" style="2" customWidth="1"/>
    <col min="11270" max="11270" width="10.5546875" style="2" customWidth="1"/>
    <col min="11271" max="11271" width="9.6640625" style="2" customWidth="1"/>
    <col min="11272" max="11272" width="6.109375" style="2" customWidth="1"/>
    <col min="11273" max="11519" width="8.88671875" style="2"/>
    <col min="11520" max="11520" width="4.44140625" style="2" customWidth="1"/>
    <col min="11521" max="11522" width="6.88671875" style="2" customWidth="1"/>
    <col min="11523" max="11523" width="36.6640625" style="2" customWidth="1"/>
    <col min="11524" max="11524" width="10.6640625" style="2" customWidth="1"/>
    <col min="11525" max="11525" width="10.88671875" style="2" customWidth="1"/>
    <col min="11526" max="11526" width="10.5546875" style="2" customWidth="1"/>
    <col min="11527" max="11527" width="9.6640625" style="2" customWidth="1"/>
    <col min="11528" max="11528" width="6.109375" style="2" customWidth="1"/>
    <col min="11529" max="11775" width="8.88671875" style="2"/>
    <col min="11776" max="11776" width="4.44140625" style="2" customWidth="1"/>
    <col min="11777" max="11778" width="6.88671875" style="2" customWidth="1"/>
    <col min="11779" max="11779" width="36.6640625" style="2" customWidth="1"/>
    <col min="11780" max="11780" width="10.6640625" style="2" customWidth="1"/>
    <col min="11781" max="11781" width="10.88671875" style="2" customWidth="1"/>
    <col min="11782" max="11782" width="10.5546875" style="2" customWidth="1"/>
    <col min="11783" max="11783" width="9.6640625" style="2" customWidth="1"/>
    <col min="11784" max="11784" width="6.109375" style="2" customWidth="1"/>
    <col min="11785" max="12031" width="8.88671875" style="2"/>
    <col min="12032" max="12032" width="4.44140625" style="2" customWidth="1"/>
    <col min="12033" max="12034" width="6.88671875" style="2" customWidth="1"/>
    <col min="12035" max="12035" width="36.6640625" style="2" customWidth="1"/>
    <col min="12036" max="12036" width="10.6640625" style="2" customWidth="1"/>
    <col min="12037" max="12037" width="10.88671875" style="2" customWidth="1"/>
    <col min="12038" max="12038" width="10.5546875" style="2" customWidth="1"/>
    <col min="12039" max="12039" width="9.6640625" style="2" customWidth="1"/>
    <col min="12040" max="12040" width="6.109375" style="2" customWidth="1"/>
    <col min="12041" max="12287" width="8.88671875" style="2"/>
    <col min="12288" max="12288" width="4.44140625" style="2" customWidth="1"/>
    <col min="12289" max="12290" width="6.88671875" style="2" customWidth="1"/>
    <col min="12291" max="12291" width="36.6640625" style="2" customWidth="1"/>
    <col min="12292" max="12292" width="10.6640625" style="2" customWidth="1"/>
    <col min="12293" max="12293" width="10.88671875" style="2" customWidth="1"/>
    <col min="12294" max="12294" width="10.5546875" style="2" customWidth="1"/>
    <col min="12295" max="12295" width="9.6640625" style="2" customWidth="1"/>
    <col min="12296" max="12296" width="6.109375" style="2" customWidth="1"/>
    <col min="12297" max="12543" width="8.88671875" style="2"/>
    <col min="12544" max="12544" width="4.44140625" style="2" customWidth="1"/>
    <col min="12545" max="12546" width="6.88671875" style="2" customWidth="1"/>
    <col min="12547" max="12547" width="36.6640625" style="2" customWidth="1"/>
    <col min="12548" max="12548" width="10.6640625" style="2" customWidth="1"/>
    <col min="12549" max="12549" width="10.88671875" style="2" customWidth="1"/>
    <col min="12550" max="12550" width="10.5546875" style="2" customWidth="1"/>
    <col min="12551" max="12551" width="9.6640625" style="2" customWidth="1"/>
    <col min="12552" max="12552" width="6.109375" style="2" customWidth="1"/>
    <col min="12553" max="12799" width="8.88671875" style="2"/>
    <col min="12800" max="12800" width="4.44140625" style="2" customWidth="1"/>
    <col min="12801" max="12802" width="6.88671875" style="2" customWidth="1"/>
    <col min="12803" max="12803" width="36.6640625" style="2" customWidth="1"/>
    <col min="12804" max="12804" width="10.6640625" style="2" customWidth="1"/>
    <col min="12805" max="12805" width="10.88671875" style="2" customWidth="1"/>
    <col min="12806" max="12806" width="10.5546875" style="2" customWidth="1"/>
    <col min="12807" max="12807" width="9.6640625" style="2" customWidth="1"/>
    <col min="12808" max="12808" width="6.109375" style="2" customWidth="1"/>
    <col min="12809" max="13055" width="8.88671875" style="2"/>
    <col min="13056" max="13056" width="4.44140625" style="2" customWidth="1"/>
    <col min="13057" max="13058" width="6.88671875" style="2" customWidth="1"/>
    <col min="13059" max="13059" width="36.6640625" style="2" customWidth="1"/>
    <col min="13060" max="13060" width="10.6640625" style="2" customWidth="1"/>
    <col min="13061" max="13061" width="10.88671875" style="2" customWidth="1"/>
    <col min="13062" max="13062" width="10.5546875" style="2" customWidth="1"/>
    <col min="13063" max="13063" width="9.6640625" style="2" customWidth="1"/>
    <col min="13064" max="13064" width="6.109375" style="2" customWidth="1"/>
    <col min="13065" max="13311" width="8.88671875" style="2"/>
    <col min="13312" max="13312" width="4.44140625" style="2" customWidth="1"/>
    <col min="13313" max="13314" width="6.88671875" style="2" customWidth="1"/>
    <col min="13315" max="13315" width="36.6640625" style="2" customWidth="1"/>
    <col min="13316" max="13316" width="10.6640625" style="2" customWidth="1"/>
    <col min="13317" max="13317" width="10.88671875" style="2" customWidth="1"/>
    <col min="13318" max="13318" width="10.5546875" style="2" customWidth="1"/>
    <col min="13319" max="13319" width="9.6640625" style="2" customWidth="1"/>
    <col min="13320" max="13320" width="6.109375" style="2" customWidth="1"/>
    <col min="13321" max="13567" width="8.88671875" style="2"/>
    <col min="13568" max="13568" width="4.44140625" style="2" customWidth="1"/>
    <col min="13569" max="13570" width="6.88671875" style="2" customWidth="1"/>
    <col min="13571" max="13571" width="36.6640625" style="2" customWidth="1"/>
    <col min="13572" max="13572" width="10.6640625" style="2" customWidth="1"/>
    <col min="13573" max="13573" width="10.88671875" style="2" customWidth="1"/>
    <col min="13574" max="13574" width="10.5546875" style="2" customWidth="1"/>
    <col min="13575" max="13575" width="9.6640625" style="2" customWidth="1"/>
    <col min="13576" max="13576" width="6.109375" style="2" customWidth="1"/>
    <col min="13577" max="13823" width="8.88671875" style="2"/>
    <col min="13824" max="13824" width="4.44140625" style="2" customWidth="1"/>
    <col min="13825" max="13826" width="6.88671875" style="2" customWidth="1"/>
    <col min="13827" max="13827" width="36.6640625" style="2" customWidth="1"/>
    <col min="13828" max="13828" width="10.6640625" style="2" customWidth="1"/>
    <col min="13829" max="13829" width="10.88671875" style="2" customWidth="1"/>
    <col min="13830" max="13830" width="10.5546875" style="2" customWidth="1"/>
    <col min="13831" max="13831" width="9.6640625" style="2" customWidth="1"/>
    <col min="13832" max="13832" width="6.109375" style="2" customWidth="1"/>
    <col min="13833" max="14079" width="8.88671875" style="2"/>
    <col min="14080" max="14080" width="4.44140625" style="2" customWidth="1"/>
    <col min="14081" max="14082" width="6.88671875" style="2" customWidth="1"/>
    <col min="14083" max="14083" width="36.6640625" style="2" customWidth="1"/>
    <col min="14084" max="14084" width="10.6640625" style="2" customWidth="1"/>
    <col min="14085" max="14085" width="10.88671875" style="2" customWidth="1"/>
    <col min="14086" max="14086" width="10.5546875" style="2" customWidth="1"/>
    <col min="14087" max="14087" width="9.6640625" style="2" customWidth="1"/>
    <col min="14088" max="14088" width="6.109375" style="2" customWidth="1"/>
    <col min="14089" max="14335" width="8.88671875" style="2"/>
    <col min="14336" max="14336" width="4.44140625" style="2" customWidth="1"/>
    <col min="14337" max="14338" width="6.88671875" style="2" customWidth="1"/>
    <col min="14339" max="14339" width="36.6640625" style="2" customWidth="1"/>
    <col min="14340" max="14340" width="10.6640625" style="2" customWidth="1"/>
    <col min="14341" max="14341" width="10.88671875" style="2" customWidth="1"/>
    <col min="14342" max="14342" width="10.5546875" style="2" customWidth="1"/>
    <col min="14343" max="14343" width="9.6640625" style="2" customWidth="1"/>
    <col min="14344" max="14344" width="6.109375" style="2" customWidth="1"/>
    <col min="14345" max="14591" width="8.88671875" style="2"/>
    <col min="14592" max="14592" width="4.44140625" style="2" customWidth="1"/>
    <col min="14593" max="14594" width="6.88671875" style="2" customWidth="1"/>
    <col min="14595" max="14595" width="36.6640625" style="2" customWidth="1"/>
    <col min="14596" max="14596" width="10.6640625" style="2" customWidth="1"/>
    <col min="14597" max="14597" width="10.88671875" style="2" customWidth="1"/>
    <col min="14598" max="14598" width="10.5546875" style="2" customWidth="1"/>
    <col min="14599" max="14599" width="9.6640625" style="2" customWidth="1"/>
    <col min="14600" max="14600" width="6.109375" style="2" customWidth="1"/>
    <col min="14601" max="14847" width="8.88671875" style="2"/>
    <col min="14848" max="14848" width="4.44140625" style="2" customWidth="1"/>
    <col min="14849" max="14850" width="6.88671875" style="2" customWidth="1"/>
    <col min="14851" max="14851" width="36.6640625" style="2" customWidth="1"/>
    <col min="14852" max="14852" width="10.6640625" style="2" customWidth="1"/>
    <col min="14853" max="14853" width="10.88671875" style="2" customWidth="1"/>
    <col min="14854" max="14854" width="10.5546875" style="2" customWidth="1"/>
    <col min="14855" max="14855" width="9.6640625" style="2" customWidth="1"/>
    <col min="14856" max="14856" width="6.109375" style="2" customWidth="1"/>
    <col min="14857" max="15103" width="8.88671875" style="2"/>
    <col min="15104" max="15104" width="4.44140625" style="2" customWidth="1"/>
    <col min="15105" max="15106" width="6.88671875" style="2" customWidth="1"/>
    <col min="15107" max="15107" width="36.6640625" style="2" customWidth="1"/>
    <col min="15108" max="15108" width="10.6640625" style="2" customWidth="1"/>
    <col min="15109" max="15109" width="10.88671875" style="2" customWidth="1"/>
    <col min="15110" max="15110" width="10.5546875" style="2" customWidth="1"/>
    <col min="15111" max="15111" width="9.6640625" style="2" customWidth="1"/>
    <col min="15112" max="15112" width="6.109375" style="2" customWidth="1"/>
    <col min="15113" max="15359" width="8.88671875" style="2"/>
    <col min="15360" max="15360" width="4.44140625" style="2" customWidth="1"/>
    <col min="15361" max="15362" width="6.88671875" style="2" customWidth="1"/>
    <col min="15363" max="15363" width="36.6640625" style="2" customWidth="1"/>
    <col min="15364" max="15364" width="10.6640625" style="2" customWidth="1"/>
    <col min="15365" max="15365" width="10.88671875" style="2" customWidth="1"/>
    <col min="15366" max="15366" width="10.5546875" style="2" customWidth="1"/>
    <col min="15367" max="15367" width="9.6640625" style="2" customWidth="1"/>
    <col min="15368" max="15368" width="6.109375" style="2" customWidth="1"/>
    <col min="15369" max="15615" width="8.88671875" style="2"/>
    <col min="15616" max="15616" width="4.44140625" style="2" customWidth="1"/>
    <col min="15617" max="15618" width="6.88671875" style="2" customWidth="1"/>
    <col min="15619" max="15619" width="36.6640625" style="2" customWidth="1"/>
    <col min="15620" max="15620" width="10.6640625" style="2" customWidth="1"/>
    <col min="15621" max="15621" width="10.88671875" style="2" customWidth="1"/>
    <col min="15622" max="15622" width="10.5546875" style="2" customWidth="1"/>
    <col min="15623" max="15623" width="9.6640625" style="2" customWidth="1"/>
    <col min="15624" max="15624" width="6.109375" style="2" customWidth="1"/>
    <col min="15625" max="15871" width="8.88671875" style="2"/>
    <col min="15872" max="15872" width="4.44140625" style="2" customWidth="1"/>
    <col min="15873" max="15874" width="6.88671875" style="2" customWidth="1"/>
    <col min="15875" max="15875" width="36.6640625" style="2" customWidth="1"/>
    <col min="15876" max="15876" width="10.6640625" style="2" customWidth="1"/>
    <col min="15877" max="15877" width="10.88671875" style="2" customWidth="1"/>
    <col min="15878" max="15878" width="10.5546875" style="2" customWidth="1"/>
    <col min="15879" max="15879" width="9.6640625" style="2" customWidth="1"/>
    <col min="15880" max="15880" width="6.109375" style="2" customWidth="1"/>
    <col min="15881" max="16127" width="8.88671875" style="2"/>
    <col min="16128" max="16128" width="4.44140625" style="2" customWidth="1"/>
    <col min="16129" max="16130" width="6.88671875" style="2" customWidth="1"/>
    <col min="16131" max="16131" width="36.6640625" style="2" customWidth="1"/>
    <col min="16132" max="16132" width="10.6640625" style="2" customWidth="1"/>
    <col min="16133" max="16133" width="10.88671875" style="2" customWidth="1"/>
    <col min="16134" max="16134" width="10.5546875" style="2" customWidth="1"/>
    <col min="16135" max="16135" width="9.6640625" style="2" customWidth="1"/>
    <col min="16136" max="16136" width="6.109375" style="2" customWidth="1"/>
    <col min="16137" max="16384" width="8.88671875" style="2"/>
  </cols>
  <sheetData>
    <row r="1" spans="1:9">
      <c r="A1" s="210"/>
      <c r="B1" s="210"/>
      <c r="C1" s="210"/>
      <c r="D1" s="209"/>
      <c r="E1" s="199"/>
      <c r="F1" s="4"/>
      <c r="G1" s="1098" t="s">
        <v>77</v>
      </c>
      <c r="H1" s="248" t="s">
        <v>115</v>
      </c>
    </row>
    <row r="2" spans="1:9">
      <c r="A2" s="55"/>
      <c r="B2" s="55"/>
      <c r="C2" s="55"/>
      <c r="D2" s="226"/>
      <c r="E2" s="229"/>
      <c r="F2" s="229"/>
      <c r="G2" s="229"/>
    </row>
    <row r="3" spans="1:9" s="90" customFormat="1" ht="15" customHeight="1">
      <c r="A3" s="55"/>
      <c r="B3" s="55"/>
      <c r="C3" s="1223" t="s">
        <v>413</v>
      </c>
      <c r="D3" s="1223"/>
      <c r="E3" s="1223"/>
      <c r="F3" s="1223"/>
      <c r="G3" s="229"/>
      <c r="H3" s="245"/>
    </row>
    <row r="4" spans="1:9" s="90" customFormat="1" ht="15" customHeight="1">
      <c r="A4" s="55"/>
      <c r="B4" s="55"/>
      <c r="C4" s="1223" t="s">
        <v>450</v>
      </c>
      <c r="D4" s="1223"/>
      <c r="E4" s="1223"/>
      <c r="F4" s="1223"/>
      <c r="G4" s="229"/>
      <c r="H4" s="245"/>
    </row>
    <row r="5" spans="1:9" s="90" customFormat="1">
      <c r="A5" s="1"/>
      <c r="B5" s="1"/>
      <c r="C5" s="1224" t="s">
        <v>451</v>
      </c>
      <c r="D5" s="1224"/>
      <c r="E5" s="1224"/>
      <c r="F5" s="1224"/>
      <c r="G5" s="1087"/>
    </row>
    <row r="6" spans="1:9" s="90" customFormat="1">
      <c r="A6" s="1"/>
      <c r="B6" s="1"/>
      <c r="C6" s="1224" t="s">
        <v>452</v>
      </c>
      <c r="D6" s="1224"/>
      <c r="E6" s="1224"/>
      <c r="F6" s="1224"/>
      <c r="G6" s="1087"/>
    </row>
    <row r="7" spans="1:9" s="90" customFormat="1" ht="15.75" customHeight="1">
      <c r="A7" s="1053"/>
      <c r="B7" s="1053"/>
      <c r="C7" s="1223" t="s">
        <v>379</v>
      </c>
      <c r="D7" s="1223"/>
      <c r="E7" s="1223"/>
      <c r="F7" s="1223"/>
      <c r="G7" s="247"/>
    </row>
    <row r="8" spans="1:9" s="90" customFormat="1" ht="15.75" customHeight="1">
      <c r="A8" s="1053"/>
      <c r="B8" s="1053"/>
      <c r="C8" s="1088"/>
      <c r="D8" s="1088"/>
      <c r="E8" s="1088"/>
      <c r="F8" s="1088"/>
      <c r="G8" s="247"/>
    </row>
    <row r="9" spans="1:9">
      <c r="A9" s="227"/>
      <c r="B9" s="244" t="s">
        <v>66</v>
      </c>
      <c r="C9" s="227"/>
      <c r="D9" s="138"/>
      <c r="E9" s="188"/>
      <c r="F9" s="188"/>
      <c r="G9" s="188"/>
    </row>
    <row r="10" spans="1:9" s="10" customFormat="1" ht="15" customHeight="1">
      <c r="A10" s="1211" t="s">
        <v>2</v>
      </c>
      <c r="B10" s="1212"/>
      <c r="C10" s="1213"/>
      <c r="D10" s="1214" t="s">
        <v>67</v>
      </c>
      <c r="E10" s="1216" t="s">
        <v>5</v>
      </c>
      <c r="F10" s="1218" t="s">
        <v>6</v>
      </c>
      <c r="G10" s="1231" t="s">
        <v>453</v>
      </c>
      <c r="H10" s="1229" t="s">
        <v>106</v>
      </c>
    </row>
    <row r="11" spans="1:9" s="7" customFormat="1">
      <c r="A11" s="198" t="s">
        <v>9</v>
      </c>
      <c r="B11" s="198" t="s">
        <v>10</v>
      </c>
      <c r="C11" s="197" t="s">
        <v>11</v>
      </c>
      <c r="D11" s="1215"/>
      <c r="E11" s="1217"/>
      <c r="F11" s="1219"/>
      <c r="G11" s="1232"/>
      <c r="H11" s="1230"/>
    </row>
    <row r="12" spans="1:9" s="7" customFormat="1">
      <c r="A12" s="951">
        <v>1</v>
      </c>
      <c r="B12" s="951">
        <v>2</v>
      </c>
      <c r="C12" s="951">
        <v>3</v>
      </c>
      <c r="D12" s="951">
        <v>4</v>
      </c>
      <c r="E12" s="951">
        <v>5</v>
      </c>
      <c r="F12" s="951">
        <v>6</v>
      </c>
      <c r="G12" s="951">
        <v>7</v>
      </c>
      <c r="H12" s="951">
        <v>8</v>
      </c>
      <c r="I12" s="10"/>
    </row>
    <row r="13" spans="1:9" s="395" customFormat="1" ht="24.75" customHeight="1">
      <c r="A13" s="443">
        <v>900</v>
      </c>
      <c r="B13" s="192"/>
      <c r="C13" s="192"/>
      <c r="D13" s="368" t="s">
        <v>60</v>
      </c>
      <c r="E13" s="369">
        <f>E14</f>
        <v>20000</v>
      </c>
      <c r="F13" s="369">
        <f>F14</f>
        <v>11387.55</v>
      </c>
      <c r="G13" s="369">
        <f>G14</f>
        <v>11387.55</v>
      </c>
      <c r="H13" s="729">
        <f t="shared" ref="H13:H16" si="0">F13/E13*100</f>
        <v>56.937750000000001</v>
      </c>
    </row>
    <row r="14" spans="1:9" s="90" customFormat="1" ht="23.4" customHeight="1">
      <c r="A14" s="39"/>
      <c r="B14" s="246">
        <v>90019</v>
      </c>
      <c r="C14" s="16"/>
      <c r="D14" s="527" t="s">
        <v>61</v>
      </c>
      <c r="E14" s="78">
        <f>SUM(E15:E15)</f>
        <v>20000</v>
      </c>
      <c r="F14" s="239">
        <f>SUM(F15:F15)</f>
        <v>11387.55</v>
      </c>
      <c r="G14" s="78">
        <f>G15</f>
        <v>11387.55</v>
      </c>
      <c r="H14" s="238">
        <f t="shared" ref="H14:H15" si="1">F14/E14*100</f>
        <v>56.937750000000001</v>
      </c>
    </row>
    <row r="15" spans="1:9" s="395" customFormat="1" ht="15.75" customHeight="1">
      <c r="A15" s="192"/>
      <c r="B15" s="192"/>
      <c r="C15" s="946">
        <v>690</v>
      </c>
      <c r="D15" s="947" t="s">
        <v>117</v>
      </c>
      <c r="E15" s="342">
        <v>20000</v>
      </c>
      <c r="F15" s="948">
        <f>+G15</f>
        <v>11387.55</v>
      </c>
      <c r="G15" s="945">
        <v>11387.55</v>
      </c>
      <c r="H15" s="424">
        <f t="shared" si="1"/>
        <v>56.937750000000001</v>
      </c>
    </row>
    <row r="16" spans="1:9" s="395" customFormat="1" ht="24.6" customHeight="1">
      <c r="A16" s="1225" t="s">
        <v>98</v>
      </c>
      <c r="B16" s="1225"/>
      <c r="C16" s="1225"/>
      <c r="D16" s="1225"/>
      <c r="E16" s="949">
        <f>E13</f>
        <v>20000</v>
      </c>
      <c r="F16" s="949">
        <f>F13</f>
        <v>11387.55</v>
      </c>
      <c r="G16" s="949">
        <f>G13</f>
        <v>11387.55</v>
      </c>
      <c r="H16" s="949">
        <f t="shared" si="0"/>
        <v>56.937750000000001</v>
      </c>
    </row>
    <row r="17" spans="1:9" s="90" customFormat="1">
      <c r="A17" s="55"/>
      <c r="B17" s="55"/>
      <c r="C17" s="55"/>
      <c r="D17" s="226"/>
      <c r="E17" s="225"/>
      <c r="F17" s="225"/>
      <c r="G17" s="225"/>
      <c r="H17" s="245"/>
    </row>
    <row r="18" spans="1:9" s="90" customFormat="1">
      <c r="A18" s="243"/>
      <c r="B18" s="244" t="s">
        <v>72</v>
      </c>
      <c r="C18" s="243"/>
      <c r="D18" s="241"/>
      <c r="E18" s="242"/>
      <c r="F18" s="242"/>
      <c r="G18" s="242"/>
      <c r="H18" s="241"/>
    </row>
    <row r="19" spans="1:9" s="10" customFormat="1" ht="15" customHeight="1">
      <c r="A19" s="1211" t="s">
        <v>2</v>
      </c>
      <c r="B19" s="1212"/>
      <c r="C19" s="1213"/>
      <c r="D19" s="1214" t="s">
        <v>67</v>
      </c>
      <c r="E19" s="1216" t="s">
        <v>5</v>
      </c>
      <c r="F19" s="1218" t="s">
        <v>6</v>
      </c>
      <c r="G19" s="1231" t="s">
        <v>435</v>
      </c>
      <c r="H19" s="1229" t="s">
        <v>106</v>
      </c>
    </row>
    <row r="20" spans="1:9" s="7" customFormat="1">
      <c r="A20" s="198" t="s">
        <v>9</v>
      </c>
      <c r="B20" s="198" t="s">
        <v>10</v>
      </c>
      <c r="C20" s="197" t="s">
        <v>11</v>
      </c>
      <c r="D20" s="1215"/>
      <c r="E20" s="1217"/>
      <c r="F20" s="1219"/>
      <c r="G20" s="1232"/>
      <c r="H20" s="1230"/>
    </row>
    <row r="21" spans="1:9" s="7" customFormat="1">
      <c r="A21" s="951">
        <v>1</v>
      </c>
      <c r="B21" s="951">
        <v>2</v>
      </c>
      <c r="C21" s="951">
        <v>3</v>
      </c>
      <c r="D21" s="951">
        <v>4</v>
      </c>
      <c r="E21" s="951">
        <v>5</v>
      </c>
      <c r="F21" s="951">
        <v>6</v>
      </c>
      <c r="G21" s="951">
        <v>7</v>
      </c>
      <c r="H21" s="951">
        <v>8</v>
      </c>
      <c r="I21" s="10"/>
    </row>
    <row r="22" spans="1:9" s="395" customFormat="1" ht="26.25" customHeight="1">
      <c r="A22" s="443">
        <v>900</v>
      </c>
      <c r="B22" s="192"/>
      <c r="C22" s="192"/>
      <c r="D22" s="368" t="s">
        <v>60</v>
      </c>
      <c r="E22" s="369">
        <f>E23</f>
        <v>20000</v>
      </c>
      <c r="F22" s="369">
        <f>F23</f>
        <v>11387.55</v>
      </c>
      <c r="G22" s="369">
        <f>G23</f>
        <v>11387.55</v>
      </c>
      <c r="H22" s="729">
        <f t="shared" ref="H22:H26" si="2">F22/E22*100</f>
        <v>56.937750000000001</v>
      </c>
    </row>
    <row r="23" spans="1:9" s="395" customFormat="1" ht="13.5" customHeight="1">
      <c r="A23" s="372"/>
      <c r="B23" s="240">
        <v>90095</v>
      </c>
      <c r="C23" s="444"/>
      <c r="D23" s="27" t="s">
        <v>16</v>
      </c>
      <c r="E23" s="370">
        <f t="shared" ref="E23:G23" si="3">SUM(E24:E24)</f>
        <v>20000</v>
      </c>
      <c r="F23" s="370">
        <f t="shared" si="3"/>
        <v>11387.55</v>
      </c>
      <c r="G23" s="370">
        <f t="shared" si="3"/>
        <v>11387.55</v>
      </c>
      <c r="H23" s="230">
        <f t="shared" si="2"/>
        <v>56.937750000000001</v>
      </c>
    </row>
    <row r="24" spans="1:9" s="90" customFormat="1" ht="33" customHeight="1">
      <c r="A24" s="235"/>
      <c r="B24" s="235"/>
      <c r="C24" s="237"/>
      <c r="D24" s="236" t="s">
        <v>116</v>
      </c>
      <c r="E24" s="234">
        <f>SUM(E25:E25)</f>
        <v>20000</v>
      </c>
      <c r="F24" s="234">
        <f>SUM(F25:F25)</f>
        <v>11387.55</v>
      </c>
      <c r="G24" s="944">
        <f>SUM(G25:G25)</f>
        <v>11387.55</v>
      </c>
      <c r="H24" s="230">
        <f t="shared" si="2"/>
        <v>56.937750000000001</v>
      </c>
    </row>
    <row r="25" spans="1:9" s="247" customFormat="1" ht="13.8" customHeight="1">
      <c r="A25" s="233"/>
      <c r="B25" s="233"/>
      <c r="C25" s="232">
        <v>4300</v>
      </c>
      <c r="D25" s="231" t="s">
        <v>84</v>
      </c>
      <c r="E25" s="455">
        <v>20000</v>
      </c>
      <c r="F25" s="725">
        <f>+G25</f>
        <v>11387.55</v>
      </c>
      <c r="G25" s="945">
        <v>11387.55</v>
      </c>
      <c r="H25" s="230">
        <f t="shared" si="2"/>
        <v>56.937750000000001</v>
      </c>
    </row>
    <row r="26" spans="1:9" s="950" customFormat="1" ht="24.6" customHeight="1">
      <c r="A26" s="1226" t="s">
        <v>98</v>
      </c>
      <c r="B26" s="1227"/>
      <c r="C26" s="1227"/>
      <c r="D26" s="1228"/>
      <c r="E26" s="949">
        <f>E22</f>
        <v>20000</v>
      </c>
      <c r="F26" s="949">
        <f>F22</f>
        <v>11387.55</v>
      </c>
      <c r="G26" s="949">
        <f>G22</f>
        <v>11387.55</v>
      </c>
      <c r="H26" s="949">
        <f t="shared" si="2"/>
        <v>56.937750000000001</v>
      </c>
    </row>
  </sheetData>
  <customSheetViews>
    <customSheetView guid="{D233706B-CF81-4E45-9BFD-AE1818FE832E}" showPageBreaks="1" view="pageBreakPreview">
      <selection activeCell="C26" sqref="C26"/>
      <pageMargins left="0.74803149606299213" right="0.39370078740157483" top="0.59055118110236227" bottom="0.78740157480314965" header="0" footer="0"/>
      <pageSetup paperSize="9" scale="90" orientation="portrait" r:id="rId1"/>
      <headerFooter alignWithMargins="0"/>
    </customSheetView>
  </customSheetViews>
  <mergeCells count="19">
    <mergeCell ref="A16:D16"/>
    <mergeCell ref="A26:D26"/>
    <mergeCell ref="H19:H20"/>
    <mergeCell ref="A10:C10"/>
    <mergeCell ref="D10:D11"/>
    <mergeCell ref="E10:E11"/>
    <mergeCell ref="F10:F11"/>
    <mergeCell ref="H10:H11"/>
    <mergeCell ref="A19:C19"/>
    <mergeCell ref="D19:D20"/>
    <mergeCell ref="E19:E20"/>
    <mergeCell ref="F19:F20"/>
    <mergeCell ref="G10:G11"/>
    <mergeCell ref="G19:G20"/>
    <mergeCell ref="C7:F7"/>
    <mergeCell ref="C3:F3"/>
    <mergeCell ref="C4:F4"/>
    <mergeCell ref="C5:F5"/>
    <mergeCell ref="C6:F6"/>
  </mergeCells>
  <pageMargins left="0.74803149606299213" right="0.39370078740157483" top="0.59055118110236227" bottom="0.78740157480314965" header="0" footer="0"/>
  <pageSetup paperSize="9" scale="90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2"/>
  <sheetViews>
    <sheetView workbookViewId="0">
      <selection activeCell="B1" sqref="B1"/>
    </sheetView>
  </sheetViews>
  <sheetFormatPr defaultColWidth="5.33203125" defaultRowHeight="13.8"/>
  <cols>
    <col min="1" max="1" width="2.88671875" style="478" customWidth="1"/>
    <col min="2" max="2" width="15.44140625" style="252" customWidth="1"/>
    <col min="3" max="3" width="39.5546875" style="252" customWidth="1"/>
    <col min="4" max="4" width="5.6640625" style="252" customWidth="1"/>
    <col min="5" max="5" width="7.6640625" style="479" customWidth="1"/>
    <col min="6" max="6" width="5.109375" style="252" customWidth="1"/>
    <col min="7" max="8" width="11.88671875" style="252" customWidth="1"/>
    <col min="9" max="9" width="11.88671875" style="479" customWidth="1"/>
    <col min="10" max="10" width="11.88671875" style="252" customWidth="1"/>
    <col min="11" max="11" width="7.109375" style="698" customWidth="1"/>
    <col min="12" max="16384" width="5.33203125" style="252"/>
  </cols>
  <sheetData>
    <row r="1" spans="1:29" s="495" customFormat="1" ht="15" customHeight="1">
      <c r="A1" s="503"/>
      <c r="C1" s="1144"/>
      <c r="D1" s="1144"/>
      <c r="E1" s="1144"/>
      <c r="F1" s="1144"/>
      <c r="G1" s="1144"/>
      <c r="H1" s="496"/>
      <c r="J1" s="4" t="s">
        <v>77</v>
      </c>
      <c r="K1" s="248" t="s">
        <v>118</v>
      </c>
    </row>
    <row r="2" spans="1:29" s="495" customFormat="1" ht="15" customHeight="1">
      <c r="A2" s="503"/>
      <c r="C2" s="1141" t="str">
        <f>Dział!B1</f>
        <v>Sprawozdanie</v>
      </c>
      <c r="D2" s="1141"/>
      <c r="E2" s="1141"/>
      <c r="F2" s="1141"/>
      <c r="G2" s="1141"/>
      <c r="H2" s="1141"/>
    </row>
    <row r="3" spans="1:29" s="495" customFormat="1" ht="15" customHeight="1">
      <c r="A3" s="503"/>
      <c r="C3" s="1273" t="s">
        <v>120</v>
      </c>
      <c r="D3" s="1273"/>
      <c r="E3" s="1273"/>
      <c r="F3" s="1273"/>
      <c r="G3" s="1273"/>
      <c r="H3" s="1273"/>
    </row>
    <row r="4" spans="1:29" s="495" customFormat="1" ht="15" customHeight="1">
      <c r="A4" s="503"/>
      <c r="C4" s="1141" t="str">
        <f>Dział!B3</f>
        <v>za rok 2018</v>
      </c>
      <c r="D4" s="1141"/>
      <c r="E4" s="1141"/>
      <c r="F4" s="1141"/>
      <c r="G4" s="1141"/>
      <c r="H4" s="1141"/>
    </row>
    <row r="5" spans="1:29" s="495" customFormat="1" ht="15" customHeight="1">
      <c r="A5" s="503"/>
      <c r="C5" s="647"/>
      <c r="D5" s="647"/>
      <c r="E5" s="647"/>
      <c r="F5" s="647"/>
      <c r="G5" s="647"/>
      <c r="H5" s="496"/>
      <c r="L5" s="1086"/>
      <c r="M5" s="1086"/>
      <c r="N5" s="1086"/>
      <c r="O5" s="1086"/>
      <c r="P5" s="1086"/>
      <c r="Q5" s="1086"/>
      <c r="R5" s="1086"/>
      <c r="S5" s="1086"/>
      <c r="T5" s="1086"/>
      <c r="U5" s="1086"/>
      <c r="V5" s="1086"/>
      <c r="W5" s="1086"/>
      <c r="X5" s="1086"/>
      <c r="Y5" s="1086"/>
      <c r="Z5" s="1086"/>
      <c r="AA5" s="1086"/>
      <c r="AB5" s="1086"/>
      <c r="AC5" s="1086"/>
    </row>
    <row r="6" spans="1:29" s="1038" customFormat="1" ht="15" customHeight="1">
      <c r="A6" s="1233" t="s">
        <v>121</v>
      </c>
      <c r="B6" s="1233" t="s">
        <v>122</v>
      </c>
      <c r="C6" s="1240" t="s">
        <v>123</v>
      </c>
      <c r="D6" s="1233" t="s">
        <v>9</v>
      </c>
      <c r="E6" s="1233" t="s">
        <v>10</v>
      </c>
      <c r="F6" s="1233" t="s">
        <v>11</v>
      </c>
      <c r="G6" s="1235" t="s">
        <v>68</v>
      </c>
      <c r="H6" s="1234" t="s">
        <v>235</v>
      </c>
      <c r="I6" s="1272" t="s">
        <v>124</v>
      </c>
      <c r="J6" s="1272"/>
      <c r="K6" s="1240" t="s">
        <v>214</v>
      </c>
      <c r="L6" s="1086"/>
      <c r="M6" s="1086"/>
      <c r="N6" s="1086"/>
      <c r="O6" s="1086"/>
      <c r="P6" s="1086"/>
      <c r="Q6" s="1086"/>
      <c r="R6" s="1086"/>
      <c r="S6" s="1086"/>
      <c r="T6" s="1086"/>
      <c r="U6" s="1086"/>
      <c r="V6" s="1086"/>
      <c r="W6" s="1086"/>
      <c r="X6" s="1086"/>
      <c r="Y6" s="1086"/>
      <c r="Z6" s="1086"/>
      <c r="AA6" s="1086"/>
      <c r="AB6" s="1086"/>
      <c r="AC6" s="1086"/>
    </row>
    <row r="7" spans="1:29" s="1038" customFormat="1" ht="22.95" customHeight="1">
      <c r="A7" s="1233"/>
      <c r="B7" s="1233"/>
      <c r="C7" s="1240"/>
      <c r="D7" s="1233"/>
      <c r="E7" s="1233"/>
      <c r="F7" s="1233"/>
      <c r="G7" s="1235"/>
      <c r="H7" s="1234"/>
      <c r="I7" s="1039" t="s">
        <v>12</v>
      </c>
      <c r="J7" s="1039" t="s">
        <v>13</v>
      </c>
      <c r="K7" s="1240"/>
      <c r="L7" s="1086"/>
      <c r="M7" s="1086"/>
      <c r="N7" s="1086"/>
      <c r="O7" s="1086"/>
      <c r="P7" s="1086"/>
      <c r="Q7" s="1086"/>
      <c r="R7" s="1086"/>
      <c r="S7" s="1086"/>
      <c r="T7" s="1086"/>
      <c r="U7" s="1086"/>
      <c r="V7" s="1086"/>
      <c r="W7" s="1086"/>
      <c r="X7" s="1086"/>
      <c r="Y7" s="1086"/>
      <c r="Z7" s="1086"/>
      <c r="AA7" s="1086"/>
      <c r="AB7" s="1086"/>
      <c r="AC7" s="1086"/>
    </row>
    <row r="8" spans="1:29" s="1038" customFormat="1" ht="12" customHeight="1">
      <c r="A8" s="1040">
        <v>1</v>
      </c>
      <c r="B8" s="1039">
        <v>2</v>
      </c>
      <c r="C8" s="1041">
        <v>3</v>
      </c>
      <c r="D8" s="1039">
        <v>4</v>
      </c>
      <c r="E8" s="1039">
        <v>5</v>
      </c>
      <c r="F8" s="1039">
        <v>6</v>
      </c>
      <c r="G8" s="1042">
        <v>7</v>
      </c>
      <c r="H8" s="1043">
        <v>8</v>
      </c>
      <c r="I8" s="1039">
        <v>9</v>
      </c>
      <c r="J8" s="1039">
        <v>10</v>
      </c>
      <c r="K8" s="1041">
        <v>11</v>
      </c>
      <c r="L8" s="1086"/>
      <c r="M8" s="1086"/>
      <c r="N8" s="1086"/>
      <c r="O8" s="1086"/>
      <c r="P8" s="1086"/>
      <c r="Q8" s="1086"/>
      <c r="R8" s="1086"/>
      <c r="S8" s="1086"/>
      <c r="T8" s="1086"/>
      <c r="U8" s="1086"/>
      <c r="V8" s="1086"/>
      <c r="W8" s="1086"/>
      <c r="X8" s="1086"/>
      <c r="Y8" s="1086"/>
      <c r="Z8" s="1086"/>
      <c r="AA8" s="1086"/>
      <c r="AB8" s="1086"/>
      <c r="AC8" s="1086"/>
    </row>
    <row r="9" spans="1:29" s="500" customFormat="1" ht="22.8">
      <c r="A9" s="1241">
        <v>1</v>
      </c>
      <c r="B9" s="1269" t="s">
        <v>125</v>
      </c>
      <c r="C9" s="651" t="s">
        <v>301</v>
      </c>
      <c r="D9" s="652">
        <v>900</v>
      </c>
      <c r="E9" s="652">
        <v>90095</v>
      </c>
      <c r="F9" s="652">
        <v>6060</v>
      </c>
      <c r="G9" s="653">
        <v>13788</v>
      </c>
      <c r="H9" s="657">
        <f>I9+J9</f>
        <v>13715.73</v>
      </c>
      <c r="I9" s="497"/>
      <c r="J9" s="752">
        <v>13715.73</v>
      </c>
      <c r="K9" s="506">
        <f t="shared" ref="K9" si="0">H9/G9*100</f>
        <v>99.475848563968654</v>
      </c>
      <c r="L9" s="1086"/>
      <c r="M9" s="1086"/>
      <c r="N9" s="1086"/>
      <c r="O9" s="1086"/>
      <c r="P9" s="1086"/>
      <c r="Q9" s="1086"/>
      <c r="R9" s="1086"/>
      <c r="S9" s="1086"/>
      <c r="T9" s="1086"/>
      <c r="U9" s="1086"/>
      <c r="V9" s="1086"/>
      <c r="W9" s="1086"/>
      <c r="X9" s="1086"/>
      <c r="Y9" s="1086"/>
      <c r="Z9" s="1086"/>
      <c r="AA9" s="1086"/>
      <c r="AB9" s="1086"/>
      <c r="AC9" s="1086"/>
    </row>
    <row r="10" spans="1:29" s="500" customFormat="1" ht="15" customHeight="1">
      <c r="A10" s="1254"/>
      <c r="B10" s="1270"/>
      <c r="C10" s="1245" t="s">
        <v>302</v>
      </c>
      <c r="D10" s="1246"/>
      <c r="E10" s="1246"/>
      <c r="F10" s="1246"/>
      <c r="G10" s="1246"/>
      <c r="H10" s="1246"/>
      <c r="I10" s="1246"/>
      <c r="J10" s="1246"/>
      <c r="K10" s="1247"/>
      <c r="L10" s="1086"/>
      <c r="M10" s="1086"/>
      <c r="Y10" s="1086"/>
      <c r="Z10" s="1086"/>
      <c r="AA10" s="1086"/>
      <c r="AB10" s="1086"/>
      <c r="AC10" s="1086"/>
    </row>
    <row r="11" spans="1:29" s="500" customFormat="1" ht="12">
      <c r="A11" s="1254"/>
      <c r="B11" s="1270"/>
      <c r="C11" s="563" t="s">
        <v>303</v>
      </c>
      <c r="D11" s="654">
        <v>754</v>
      </c>
      <c r="E11" s="655">
        <v>75412</v>
      </c>
      <c r="F11" s="251">
        <v>4210</v>
      </c>
      <c r="G11" s="656">
        <v>1100.1500000000001</v>
      </c>
      <c r="H11" s="657">
        <f>I11+J11</f>
        <v>1100.1500000000001</v>
      </c>
      <c r="I11" s="656">
        <v>1100.1500000000001</v>
      </c>
      <c r="J11" s="498"/>
      <c r="K11" s="506">
        <f t="shared" ref="K11:K25" si="1">H11/G11*100</f>
        <v>100</v>
      </c>
      <c r="M11" s="1086"/>
      <c r="Y11" s="1086"/>
      <c r="Z11" s="1086"/>
      <c r="AA11" s="1086"/>
      <c r="AB11" s="1086"/>
      <c r="AC11" s="1086"/>
    </row>
    <row r="12" spans="1:29" s="500" customFormat="1" ht="12">
      <c r="A12" s="1254"/>
      <c r="B12" s="1270"/>
      <c r="C12" s="658" t="s">
        <v>304</v>
      </c>
      <c r="D12" s="654">
        <v>754</v>
      </c>
      <c r="E12" s="655">
        <v>75412</v>
      </c>
      <c r="F12" s="251">
        <v>4210</v>
      </c>
      <c r="G12" s="659">
        <v>2400</v>
      </c>
      <c r="H12" s="657">
        <f t="shared" ref="H12:H22" si="2">I12+J12</f>
        <v>2400</v>
      </c>
      <c r="I12" s="659">
        <v>2400</v>
      </c>
      <c r="J12" s="498"/>
      <c r="K12" s="506">
        <f t="shared" si="1"/>
        <v>100</v>
      </c>
    </row>
    <row r="13" spans="1:29" s="500" customFormat="1" ht="12">
      <c r="A13" s="1254"/>
      <c r="B13" s="1270"/>
      <c r="C13" s="660" t="s">
        <v>305</v>
      </c>
      <c r="D13" s="654">
        <v>754</v>
      </c>
      <c r="E13" s="655">
        <v>75412</v>
      </c>
      <c r="F13" s="251">
        <v>4210</v>
      </c>
      <c r="G13" s="656">
        <v>500</v>
      </c>
      <c r="H13" s="657">
        <f t="shared" si="2"/>
        <v>500</v>
      </c>
      <c r="I13" s="656">
        <v>500</v>
      </c>
      <c r="J13" s="498"/>
      <c r="K13" s="506">
        <f t="shared" si="1"/>
        <v>100</v>
      </c>
    </row>
    <row r="14" spans="1:29" s="500" customFormat="1" ht="12">
      <c r="A14" s="1254"/>
      <c r="B14" s="1270"/>
      <c r="C14" s="660" t="s">
        <v>306</v>
      </c>
      <c r="D14" s="654">
        <v>754</v>
      </c>
      <c r="E14" s="655">
        <v>75412</v>
      </c>
      <c r="F14" s="251">
        <v>4210</v>
      </c>
      <c r="G14" s="656">
        <v>200</v>
      </c>
      <c r="H14" s="657">
        <f t="shared" si="2"/>
        <v>170</v>
      </c>
      <c r="I14" s="656">
        <v>170</v>
      </c>
      <c r="J14" s="498"/>
      <c r="K14" s="506">
        <f t="shared" si="1"/>
        <v>85</v>
      </c>
    </row>
    <row r="15" spans="1:29" s="500" customFormat="1" ht="12">
      <c r="A15" s="1254"/>
      <c r="B15" s="1270"/>
      <c r="C15" s="660" t="s">
        <v>307</v>
      </c>
      <c r="D15" s="654">
        <v>754</v>
      </c>
      <c r="E15" s="655">
        <v>75412</v>
      </c>
      <c r="F15" s="251">
        <v>4210</v>
      </c>
      <c r="G15" s="656">
        <v>6300</v>
      </c>
      <c r="H15" s="657">
        <f t="shared" si="2"/>
        <v>6250</v>
      </c>
      <c r="I15" s="656">
        <v>6250</v>
      </c>
      <c r="J15" s="498"/>
      <c r="K15" s="506">
        <f t="shared" si="1"/>
        <v>99.206349206349216</v>
      </c>
    </row>
    <row r="16" spans="1:29" s="500" customFormat="1" ht="12">
      <c r="A16" s="1254"/>
      <c r="B16" s="1270"/>
      <c r="C16" s="660" t="s">
        <v>308</v>
      </c>
      <c r="D16" s="654">
        <v>754</v>
      </c>
      <c r="E16" s="655">
        <v>75412</v>
      </c>
      <c r="F16" s="251">
        <v>4210</v>
      </c>
      <c r="G16" s="656">
        <v>3700</v>
      </c>
      <c r="H16" s="657">
        <f t="shared" si="2"/>
        <v>3640</v>
      </c>
      <c r="I16" s="656">
        <v>3640</v>
      </c>
      <c r="J16" s="498"/>
      <c r="K16" s="506">
        <f t="shared" si="1"/>
        <v>98.378378378378386</v>
      </c>
    </row>
    <row r="17" spans="1:11" s="500" customFormat="1" ht="12">
      <c r="A17" s="1254"/>
      <c r="B17" s="1270"/>
      <c r="C17" s="563" t="s">
        <v>309</v>
      </c>
      <c r="D17" s="654">
        <v>754</v>
      </c>
      <c r="E17" s="655">
        <v>75412</v>
      </c>
      <c r="F17" s="251">
        <v>4210</v>
      </c>
      <c r="G17" s="656">
        <v>1000</v>
      </c>
      <c r="H17" s="657">
        <f t="shared" si="2"/>
        <v>936</v>
      </c>
      <c r="I17" s="656">
        <v>936</v>
      </c>
      <c r="J17" s="498"/>
      <c r="K17" s="506">
        <f t="shared" si="1"/>
        <v>93.600000000000009</v>
      </c>
    </row>
    <row r="18" spans="1:11" s="500" customFormat="1" ht="18" customHeight="1">
      <c r="A18" s="1242"/>
      <c r="B18" s="1271"/>
      <c r="C18" s="1264" t="s">
        <v>129</v>
      </c>
      <c r="D18" s="1264"/>
      <c r="E18" s="1264"/>
      <c r="F18" s="1264"/>
      <c r="G18" s="481">
        <f>G9+G11+G12+G13+G14+G15+G16+G17</f>
        <v>28988.15</v>
      </c>
      <c r="H18" s="1047">
        <f t="shared" si="2"/>
        <v>28711.879999999997</v>
      </c>
      <c r="I18" s="481">
        <f t="shared" ref="I18:J18" si="3">I9+I11+I12+I13+I14+I15+I16+I17</f>
        <v>14996.15</v>
      </c>
      <c r="J18" s="481">
        <f t="shared" si="3"/>
        <v>13715.73</v>
      </c>
      <c r="K18" s="499">
        <f t="shared" si="1"/>
        <v>99.046955393841955</v>
      </c>
    </row>
    <row r="19" spans="1:11" s="500" customFormat="1" ht="22.5" customHeight="1">
      <c r="A19" s="1241">
        <v>2</v>
      </c>
      <c r="B19" s="1269" t="s">
        <v>130</v>
      </c>
      <c r="C19" s="480" t="s">
        <v>310</v>
      </c>
      <c r="D19" s="249" t="s">
        <v>126</v>
      </c>
      <c r="E19" s="249" t="s">
        <v>127</v>
      </c>
      <c r="F19" s="249" t="s">
        <v>128</v>
      </c>
      <c r="G19" s="384">
        <v>7743.41</v>
      </c>
      <c r="H19" s="657">
        <f t="shared" si="2"/>
        <v>7719.2</v>
      </c>
      <c r="I19" s="497">
        <v>7719.2</v>
      </c>
      <c r="J19" s="352"/>
      <c r="K19" s="506">
        <f t="shared" si="1"/>
        <v>99.687347047360277</v>
      </c>
    </row>
    <row r="20" spans="1:11" s="500" customFormat="1" ht="13.5" hidden="1" customHeight="1">
      <c r="A20" s="1242"/>
      <c r="B20" s="1271"/>
      <c r="C20" s="1245" t="s">
        <v>129</v>
      </c>
      <c r="D20" s="1246"/>
      <c r="E20" s="1246"/>
      <c r="F20" s="1247"/>
      <c r="G20" s="350">
        <f>G19</f>
        <v>7743.41</v>
      </c>
      <c r="H20" s="350">
        <f t="shared" ref="H20:J20" si="4">H19</f>
        <v>7719.2</v>
      </c>
      <c r="I20" s="350">
        <f t="shared" si="4"/>
        <v>7719.2</v>
      </c>
      <c r="J20" s="350">
        <f t="shared" si="4"/>
        <v>0</v>
      </c>
      <c r="K20" s="499">
        <f t="shared" ref="K20" si="5">H20/G20*100</f>
        <v>99.687347047360277</v>
      </c>
    </row>
    <row r="21" spans="1:11" s="500" customFormat="1" ht="21.75" customHeight="1">
      <c r="A21" s="1241">
        <v>3</v>
      </c>
      <c r="B21" s="1259" t="s">
        <v>311</v>
      </c>
      <c r="C21" s="480" t="s">
        <v>310</v>
      </c>
      <c r="D21" s="655">
        <v>600</v>
      </c>
      <c r="E21" s="655">
        <v>60016</v>
      </c>
      <c r="F21" s="655">
        <v>4300</v>
      </c>
      <c r="G21" s="656">
        <v>9883.48</v>
      </c>
      <c r="H21" s="657">
        <f t="shared" si="2"/>
        <v>7342.53</v>
      </c>
      <c r="I21" s="749">
        <v>7342.53</v>
      </c>
      <c r="J21" s="350"/>
      <c r="K21" s="506">
        <f t="shared" si="1"/>
        <v>74.290938009688901</v>
      </c>
    </row>
    <row r="22" spans="1:11" s="500" customFormat="1" ht="13.5" customHeight="1">
      <c r="A22" s="1254"/>
      <c r="B22" s="1261"/>
      <c r="C22" s="563" t="s">
        <v>312</v>
      </c>
      <c r="D22" s="655">
        <v>900</v>
      </c>
      <c r="E22" s="655">
        <v>90095</v>
      </c>
      <c r="F22" s="655">
        <v>4210</v>
      </c>
      <c r="G22" s="656">
        <v>1500</v>
      </c>
      <c r="H22" s="657">
        <f t="shared" si="2"/>
        <v>1500</v>
      </c>
      <c r="I22" s="749">
        <v>1500</v>
      </c>
      <c r="J22" s="350"/>
      <c r="K22" s="506">
        <f t="shared" si="1"/>
        <v>100</v>
      </c>
    </row>
    <row r="23" spans="1:11" s="500" customFormat="1" ht="18" customHeight="1">
      <c r="A23" s="1242"/>
      <c r="B23" s="1260"/>
      <c r="C23" s="1264" t="s">
        <v>129</v>
      </c>
      <c r="D23" s="1264"/>
      <c r="E23" s="1264"/>
      <c r="F23" s="1264"/>
      <c r="G23" s="661">
        <f>G21+G22</f>
        <v>11383.48</v>
      </c>
      <c r="H23" s="1047">
        <f t="shared" ref="H23" si="6">I23+J23</f>
        <v>8842.5299999999988</v>
      </c>
      <c r="I23" s="661">
        <f>I21+I22</f>
        <v>8842.5299999999988</v>
      </c>
      <c r="J23" s="661"/>
      <c r="K23" s="499">
        <f t="shared" si="1"/>
        <v>77.678618489249331</v>
      </c>
    </row>
    <row r="24" spans="1:11" s="500" customFormat="1" ht="14.25" customHeight="1">
      <c r="A24" s="1241">
        <v>4</v>
      </c>
      <c r="B24" s="1266" t="s">
        <v>215</v>
      </c>
      <c r="C24" s="1245" t="s">
        <v>313</v>
      </c>
      <c r="D24" s="1246"/>
      <c r="E24" s="1246"/>
      <c r="F24" s="1246"/>
      <c r="G24" s="1246"/>
      <c r="H24" s="1246"/>
      <c r="I24" s="1246"/>
      <c r="J24" s="1246"/>
      <c r="K24" s="1247"/>
    </row>
    <row r="25" spans="1:11" s="500" customFormat="1" ht="22.8">
      <c r="A25" s="1254"/>
      <c r="B25" s="1267"/>
      <c r="C25" s="563" t="s">
        <v>314</v>
      </c>
      <c r="D25" s="655">
        <v>900</v>
      </c>
      <c r="E25" s="655">
        <v>90095</v>
      </c>
      <c r="F25" s="655">
        <v>4210</v>
      </c>
      <c r="G25" s="656">
        <v>9442.4</v>
      </c>
      <c r="H25" s="657">
        <f t="shared" ref="H25" si="7">I25+J25</f>
        <v>9390.07</v>
      </c>
      <c r="I25" s="501">
        <v>9390.07</v>
      </c>
      <c r="J25" s="352"/>
      <c r="K25" s="506">
        <f t="shared" si="1"/>
        <v>99.445797678556303</v>
      </c>
    </row>
    <row r="26" spans="1:11" s="500" customFormat="1" ht="22.8">
      <c r="A26" s="1254"/>
      <c r="B26" s="1267"/>
      <c r="C26" s="563" t="s">
        <v>315</v>
      </c>
      <c r="D26" s="655">
        <v>900</v>
      </c>
      <c r="E26" s="655">
        <v>90095</v>
      </c>
      <c r="F26" s="655">
        <v>4270</v>
      </c>
      <c r="G26" s="656">
        <v>3000</v>
      </c>
      <c r="H26" s="657">
        <f t="shared" ref="H26:H27" si="8">I26+J26</f>
        <v>3000</v>
      </c>
      <c r="I26" s="501">
        <f>3000</f>
        <v>3000</v>
      </c>
      <c r="J26" s="352"/>
      <c r="K26" s="506">
        <f t="shared" ref="K26:K87" si="9">H26/G26*100</f>
        <v>100</v>
      </c>
    </row>
    <row r="27" spans="1:11" s="500" customFormat="1" ht="18" customHeight="1">
      <c r="A27" s="1242"/>
      <c r="B27" s="1268"/>
      <c r="C27" s="1245" t="s">
        <v>129</v>
      </c>
      <c r="D27" s="1246"/>
      <c r="E27" s="1246"/>
      <c r="F27" s="1247"/>
      <c r="G27" s="350">
        <f>SUM(G24:G26)</f>
        <v>12442.4</v>
      </c>
      <c r="H27" s="1047">
        <f t="shared" si="8"/>
        <v>12390.07</v>
      </c>
      <c r="I27" s="349">
        <f t="shared" ref="I27" si="10">SUM(I24:I26)</f>
        <v>12390.07</v>
      </c>
      <c r="J27" s="350"/>
      <c r="K27" s="499">
        <f t="shared" si="9"/>
        <v>99.579421976467557</v>
      </c>
    </row>
    <row r="28" spans="1:11" s="500" customFormat="1" ht="13.95" customHeight="1">
      <c r="A28" s="1241">
        <v>5</v>
      </c>
      <c r="B28" s="1259" t="s">
        <v>316</v>
      </c>
      <c r="C28" s="1245" t="s">
        <v>317</v>
      </c>
      <c r="D28" s="1246"/>
      <c r="E28" s="1246"/>
      <c r="F28" s="1246"/>
      <c r="G28" s="1246"/>
      <c r="H28" s="1246"/>
      <c r="I28" s="1246"/>
      <c r="J28" s="1246"/>
      <c r="K28" s="1247"/>
    </row>
    <row r="29" spans="1:11" s="500" customFormat="1" ht="22.8">
      <c r="A29" s="1254"/>
      <c r="B29" s="1261"/>
      <c r="C29" s="563" t="s">
        <v>318</v>
      </c>
      <c r="D29" s="655">
        <v>600</v>
      </c>
      <c r="E29" s="655">
        <v>60016</v>
      </c>
      <c r="F29" s="655">
        <v>4270</v>
      </c>
      <c r="G29" s="656">
        <v>5237.6099999999997</v>
      </c>
      <c r="H29" s="657">
        <f t="shared" ref="H29:H31" si="11">I29+J29</f>
        <v>5200</v>
      </c>
      <c r="I29" s="501">
        <v>5200</v>
      </c>
      <c r="J29" s="352"/>
      <c r="K29" s="506">
        <f t="shared" ref="K29:K31" si="12">H29/G29*100</f>
        <v>99.281924389177505</v>
      </c>
    </row>
    <row r="30" spans="1:11" s="500" customFormat="1" ht="22.8">
      <c r="A30" s="1254"/>
      <c r="B30" s="1261"/>
      <c r="C30" s="563" t="s">
        <v>319</v>
      </c>
      <c r="D30" s="655">
        <v>900</v>
      </c>
      <c r="E30" s="655">
        <v>90015</v>
      </c>
      <c r="F30" s="655">
        <v>4300</v>
      </c>
      <c r="G30" s="656">
        <v>3300</v>
      </c>
      <c r="H30" s="657"/>
      <c r="I30" s="482"/>
      <c r="J30" s="352"/>
      <c r="K30" s="506">
        <f t="shared" si="12"/>
        <v>0</v>
      </c>
    </row>
    <row r="31" spans="1:11" s="500" customFormat="1" ht="18" customHeight="1">
      <c r="A31" s="1242"/>
      <c r="B31" s="1260"/>
      <c r="C31" s="1245" t="s">
        <v>129</v>
      </c>
      <c r="D31" s="1246"/>
      <c r="E31" s="1246"/>
      <c r="F31" s="1247"/>
      <c r="G31" s="350">
        <f>SUM(G28:G30)</f>
        <v>8537.61</v>
      </c>
      <c r="H31" s="1047">
        <f t="shared" si="11"/>
        <v>5200</v>
      </c>
      <c r="I31" s="350">
        <f>SUM(I28:I30)</f>
        <v>5200</v>
      </c>
      <c r="J31" s="349"/>
      <c r="K31" s="499">
        <f t="shared" si="12"/>
        <v>60.906975137069978</v>
      </c>
    </row>
    <row r="32" spans="1:11" s="500" customFormat="1" ht="13.95" customHeight="1">
      <c r="A32" s="1241">
        <v>6</v>
      </c>
      <c r="B32" s="1259" t="s">
        <v>320</v>
      </c>
      <c r="C32" s="662" t="s">
        <v>269</v>
      </c>
      <c r="D32" s="663"/>
      <c r="E32" s="664"/>
      <c r="F32" s="663"/>
      <c r="G32" s="665"/>
      <c r="H32" s="663"/>
      <c r="I32" s="663"/>
      <c r="J32" s="663"/>
      <c r="K32" s="666"/>
    </row>
    <row r="33" spans="1:11" s="500" customFormat="1" ht="34.200000000000003">
      <c r="A33" s="1254"/>
      <c r="B33" s="1261"/>
      <c r="C33" s="667" t="s">
        <v>321</v>
      </c>
      <c r="D33" s="655">
        <v>600</v>
      </c>
      <c r="E33" s="655">
        <v>60016</v>
      </c>
      <c r="F33" s="655">
        <v>4300</v>
      </c>
      <c r="G33" s="656">
        <v>3500</v>
      </c>
      <c r="H33" s="657"/>
      <c r="I33" s="497"/>
      <c r="J33" s="352"/>
      <c r="K33" s="506"/>
    </row>
    <row r="34" spans="1:11" s="500" customFormat="1" ht="13.95" customHeight="1">
      <c r="A34" s="1254"/>
      <c r="B34" s="1261"/>
      <c r="C34" s="667" t="s">
        <v>322</v>
      </c>
      <c r="D34" s="655">
        <v>900</v>
      </c>
      <c r="E34" s="655">
        <v>90095</v>
      </c>
      <c r="F34" s="655">
        <v>4300</v>
      </c>
      <c r="G34" s="656">
        <v>4000</v>
      </c>
      <c r="H34" s="657">
        <f t="shared" ref="H34:H43" si="13">I34+J34</f>
        <v>864</v>
      </c>
      <c r="I34" s="501">
        <v>864</v>
      </c>
      <c r="J34" s="352"/>
      <c r="K34" s="506">
        <f t="shared" ref="K34:K43" si="14">H34/G34*100</f>
        <v>21.6</v>
      </c>
    </row>
    <row r="35" spans="1:11" s="500" customFormat="1" ht="17.25" customHeight="1">
      <c r="A35" s="1254"/>
      <c r="B35" s="1261"/>
      <c r="C35" s="667" t="s">
        <v>323</v>
      </c>
      <c r="D35" s="655">
        <v>900</v>
      </c>
      <c r="E35" s="655">
        <v>90095</v>
      </c>
      <c r="F35" s="655">
        <v>4300</v>
      </c>
      <c r="G35" s="656">
        <v>2499.5</v>
      </c>
      <c r="H35" s="657"/>
      <c r="I35" s="501"/>
      <c r="J35" s="352"/>
      <c r="K35" s="506"/>
    </row>
    <row r="36" spans="1:11" s="500" customFormat="1" ht="22.8">
      <c r="A36" s="1254"/>
      <c r="B36" s="1261"/>
      <c r="C36" s="667" t="s">
        <v>324</v>
      </c>
      <c r="D36" s="655">
        <v>900</v>
      </c>
      <c r="E36" s="655">
        <v>90095</v>
      </c>
      <c r="F36" s="655">
        <v>6060</v>
      </c>
      <c r="G36" s="656">
        <v>23092</v>
      </c>
      <c r="H36" s="657"/>
      <c r="I36" s="501"/>
      <c r="J36" s="352"/>
      <c r="K36" s="506"/>
    </row>
    <row r="37" spans="1:11" s="500" customFormat="1" ht="18" customHeight="1">
      <c r="A37" s="1242"/>
      <c r="B37" s="1260"/>
      <c r="C37" s="1245" t="s">
        <v>129</v>
      </c>
      <c r="D37" s="1246"/>
      <c r="E37" s="1246"/>
      <c r="F37" s="1247"/>
      <c r="G37" s="349">
        <f>SUM(G33:G36)</f>
        <v>33091.5</v>
      </c>
      <c r="H37" s="1047">
        <f t="shared" si="13"/>
        <v>864</v>
      </c>
      <c r="I37" s="349">
        <f>SUM(I33:I36)</f>
        <v>864</v>
      </c>
      <c r="J37" s="349"/>
      <c r="K37" s="499">
        <f t="shared" si="14"/>
        <v>2.6109423870178139</v>
      </c>
    </row>
    <row r="38" spans="1:11" s="500" customFormat="1" ht="22.8">
      <c r="A38" s="1241">
        <v>7</v>
      </c>
      <c r="B38" s="1255" t="s">
        <v>131</v>
      </c>
      <c r="C38" s="563" t="s">
        <v>325</v>
      </c>
      <c r="D38" s="655">
        <v>600</v>
      </c>
      <c r="E38" s="655">
        <v>60016</v>
      </c>
      <c r="F38" s="655">
        <v>4300</v>
      </c>
      <c r="G38" s="656">
        <v>8372.15</v>
      </c>
      <c r="H38" s="657">
        <f t="shared" si="13"/>
        <v>8370.7800000000007</v>
      </c>
      <c r="I38" s="501">
        <v>8370.7800000000007</v>
      </c>
      <c r="J38" s="352"/>
      <c r="K38" s="506">
        <f t="shared" si="14"/>
        <v>99.983636222475724</v>
      </c>
    </row>
    <row r="39" spans="1:11" s="500" customFormat="1" ht="15.75" customHeight="1">
      <c r="A39" s="1242"/>
      <c r="B39" s="1256"/>
      <c r="C39" s="1245" t="s">
        <v>129</v>
      </c>
      <c r="D39" s="1246"/>
      <c r="E39" s="1246"/>
      <c r="F39" s="1247"/>
      <c r="G39" s="661">
        <f>G38</f>
        <v>8372.15</v>
      </c>
      <c r="H39" s="1047">
        <f t="shared" si="13"/>
        <v>8370.7800000000007</v>
      </c>
      <c r="I39" s="661">
        <f>I38</f>
        <v>8370.7800000000007</v>
      </c>
      <c r="J39" s="350"/>
      <c r="K39" s="499">
        <f t="shared" si="14"/>
        <v>99.983636222475724</v>
      </c>
    </row>
    <row r="40" spans="1:11" s="500" customFormat="1" ht="23.25" customHeight="1">
      <c r="A40" s="1241">
        <v>8</v>
      </c>
      <c r="B40" s="1255" t="s">
        <v>132</v>
      </c>
      <c r="C40" s="480" t="s">
        <v>310</v>
      </c>
      <c r="D40" s="655">
        <v>600</v>
      </c>
      <c r="E40" s="655">
        <v>60016</v>
      </c>
      <c r="F40" s="655">
        <v>4300</v>
      </c>
      <c r="G40" s="668">
        <v>13766.06</v>
      </c>
      <c r="H40" s="657"/>
      <c r="I40" s="669"/>
      <c r="J40" s="669"/>
      <c r="K40" s="506"/>
    </row>
    <row r="41" spans="1:11" s="500" customFormat="1" ht="18" customHeight="1">
      <c r="A41" s="1242"/>
      <c r="B41" s="1256"/>
      <c r="C41" s="1245" t="s">
        <v>129</v>
      </c>
      <c r="D41" s="1246"/>
      <c r="E41" s="1246"/>
      <c r="F41" s="1247"/>
      <c r="G41" s="670">
        <f>G40</f>
        <v>13766.06</v>
      </c>
      <c r="H41" s="657"/>
      <c r="I41" s="349"/>
      <c r="J41" s="350"/>
      <c r="K41" s="506"/>
    </row>
    <row r="42" spans="1:11" s="500" customFormat="1" ht="22.8">
      <c r="A42" s="1241">
        <v>9</v>
      </c>
      <c r="B42" s="1243" t="s">
        <v>326</v>
      </c>
      <c r="C42" s="480" t="s">
        <v>310</v>
      </c>
      <c r="D42" s="249" t="s">
        <v>126</v>
      </c>
      <c r="E42" s="249" t="s">
        <v>127</v>
      </c>
      <c r="F42" s="249" t="s">
        <v>128</v>
      </c>
      <c r="G42" s="384">
        <v>8173.6</v>
      </c>
      <c r="H42" s="657">
        <f t="shared" si="13"/>
        <v>6039.99</v>
      </c>
      <c r="I42" s="497">
        <v>6039.99</v>
      </c>
      <c r="J42" s="352"/>
      <c r="K42" s="506">
        <f t="shared" si="14"/>
        <v>73.896324752862881</v>
      </c>
    </row>
    <row r="43" spans="1:11" s="500" customFormat="1" ht="18" customHeight="1">
      <c r="A43" s="1242"/>
      <c r="B43" s="1262"/>
      <c r="C43" s="1245" t="s">
        <v>129</v>
      </c>
      <c r="D43" s="1246"/>
      <c r="E43" s="1246"/>
      <c r="F43" s="1247"/>
      <c r="G43" s="350">
        <f>G42</f>
        <v>8173.6</v>
      </c>
      <c r="H43" s="1047">
        <f t="shared" si="13"/>
        <v>6039.99</v>
      </c>
      <c r="I43" s="350">
        <f>I42</f>
        <v>6039.99</v>
      </c>
      <c r="J43" s="350"/>
      <c r="K43" s="499">
        <f t="shared" si="14"/>
        <v>73.896324752862881</v>
      </c>
    </row>
    <row r="44" spans="1:11" s="500" customFormat="1" ht="15" customHeight="1">
      <c r="A44" s="1241">
        <v>10</v>
      </c>
      <c r="B44" s="1255" t="s">
        <v>134</v>
      </c>
      <c r="C44" s="1245" t="s">
        <v>327</v>
      </c>
      <c r="D44" s="1246"/>
      <c r="E44" s="1246"/>
      <c r="F44" s="1246"/>
      <c r="G44" s="1246"/>
      <c r="H44" s="1246"/>
      <c r="I44" s="1246"/>
      <c r="J44" s="1246"/>
      <c r="K44" s="1247"/>
    </row>
    <row r="45" spans="1:11" s="500" customFormat="1" ht="22.8">
      <c r="A45" s="1254"/>
      <c r="B45" s="1258"/>
      <c r="C45" s="445" t="s">
        <v>328</v>
      </c>
      <c r="D45" s="249">
        <v>900</v>
      </c>
      <c r="E45" s="249">
        <v>90095</v>
      </c>
      <c r="F45" s="671">
        <v>4210</v>
      </c>
      <c r="G45" s="672">
        <v>3500</v>
      </c>
      <c r="H45" s="657">
        <f t="shared" ref="H45:H55" si="15">I45+J45</f>
        <v>3500</v>
      </c>
      <c r="I45" s="673">
        <v>3500</v>
      </c>
      <c r="J45" s="665"/>
      <c r="K45" s="506">
        <f t="shared" ref="K45:K55" si="16">H45/G45*100</f>
        <v>100</v>
      </c>
    </row>
    <row r="46" spans="1:11" s="500" customFormat="1" ht="13.5" customHeight="1">
      <c r="A46" s="1254"/>
      <c r="B46" s="1258"/>
      <c r="C46" s="445" t="s">
        <v>329</v>
      </c>
      <c r="D46" s="249">
        <v>900</v>
      </c>
      <c r="E46" s="249">
        <v>90095</v>
      </c>
      <c r="F46" s="671">
        <v>4210</v>
      </c>
      <c r="G46" s="672">
        <v>3300</v>
      </c>
      <c r="H46" s="657">
        <f t="shared" si="15"/>
        <v>1593</v>
      </c>
      <c r="I46" s="673">
        <v>1593</v>
      </c>
      <c r="J46" s="665"/>
      <c r="K46" s="506">
        <f t="shared" si="16"/>
        <v>48.272727272727273</v>
      </c>
    </row>
    <row r="47" spans="1:11" s="500" customFormat="1" ht="34.200000000000003">
      <c r="A47" s="1254"/>
      <c r="B47" s="1258"/>
      <c r="C47" s="445" t="s">
        <v>330</v>
      </c>
      <c r="D47" s="249">
        <v>900</v>
      </c>
      <c r="E47" s="249">
        <v>90095</v>
      </c>
      <c r="F47" s="671">
        <v>4210</v>
      </c>
      <c r="G47" s="672">
        <v>3060</v>
      </c>
      <c r="H47" s="657">
        <f t="shared" si="15"/>
        <v>3060</v>
      </c>
      <c r="I47" s="673">
        <v>3060</v>
      </c>
      <c r="J47" s="665"/>
      <c r="K47" s="506">
        <f t="shared" si="16"/>
        <v>100</v>
      </c>
    </row>
    <row r="48" spans="1:11" s="500" customFormat="1" ht="12.75" customHeight="1">
      <c r="A48" s="1254"/>
      <c r="B48" s="1258"/>
      <c r="C48" s="445" t="s">
        <v>331</v>
      </c>
      <c r="D48" s="249">
        <v>900</v>
      </c>
      <c r="E48" s="249">
        <v>90095</v>
      </c>
      <c r="F48" s="671">
        <v>4210</v>
      </c>
      <c r="G48" s="672">
        <v>1523.48</v>
      </c>
      <c r="H48" s="657">
        <f t="shared" si="15"/>
        <v>184.9</v>
      </c>
      <c r="I48" s="673">
        <v>184.9</v>
      </c>
      <c r="J48" s="665"/>
      <c r="K48" s="506">
        <f t="shared" si="16"/>
        <v>12.136687058576417</v>
      </c>
    </row>
    <row r="49" spans="1:11" s="500" customFormat="1" ht="18" customHeight="1">
      <c r="A49" s="1242"/>
      <c r="B49" s="1256"/>
      <c r="C49" s="1245" t="s">
        <v>129</v>
      </c>
      <c r="D49" s="1246"/>
      <c r="E49" s="1246"/>
      <c r="F49" s="1247"/>
      <c r="G49" s="482">
        <f>SUM(G45:G48)</f>
        <v>11383.48</v>
      </c>
      <c r="H49" s="1047">
        <f t="shared" si="15"/>
        <v>8337.9</v>
      </c>
      <c r="I49" s="482">
        <f>SUM(I45:I48)</f>
        <v>8337.9</v>
      </c>
      <c r="J49" s="482"/>
      <c r="K49" s="499">
        <f t="shared" si="16"/>
        <v>73.245615576256114</v>
      </c>
    </row>
    <row r="50" spans="1:11" s="500" customFormat="1" ht="23.25" customHeight="1">
      <c r="A50" s="1241">
        <v>11</v>
      </c>
      <c r="B50" s="1255" t="s">
        <v>133</v>
      </c>
      <c r="C50" s="480" t="s">
        <v>310</v>
      </c>
      <c r="D50" s="674" t="s">
        <v>126</v>
      </c>
      <c r="E50" s="674" t="s">
        <v>127</v>
      </c>
      <c r="F50" s="655">
        <v>4300</v>
      </c>
      <c r="G50" s="675">
        <v>12585.87</v>
      </c>
      <c r="H50" s="657">
        <f t="shared" si="15"/>
        <v>11028.39</v>
      </c>
      <c r="I50" s="350">
        <v>11028.39</v>
      </c>
      <c r="J50" s="350"/>
      <c r="K50" s="506">
        <f t="shared" si="16"/>
        <v>87.625170131266245</v>
      </c>
    </row>
    <row r="51" spans="1:11" s="500" customFormat="1" ht="15.75" customHeight="1">
      <c r="A51" s="1254"/>
      <c r="B51" s="1258"/>
      <c r="C51" s="563" t="s">
        <v>332</v>
      </c>
      <c r="D51" s="655">
        <v>900</v>
      </c>
      <c r="E51" s="655">
        <v>90095</v>
      </c>
      <c r="F51" s="655">
        <v>4210</v>
      </c>
      <c r="G51" s="675">
        <v>750</v>
      </c>
      <c r="H51" s="657">
        <f t="shared" si="15"/>
        <v>750</v>
      </c>
      <c r="I51" s="350">
        <v>750</v>
      </c>
      <c r="J51" s="350"/>
      <c r="K51" s="506">
        <f t="shared" si="16"/>
        <v>100</v>
      </c>
    </row>
    <row r="52" spans="1:11" s="500" customFormat="1" ht="18" customHeight="1">
      <c r="A52" s="1242"/>
      <c r="B52" s="1256"/>
      <c r="C52" s="1264" t="s">
        <v>129</v>
      </c>
      <c r="D52" s="1264"/>
      <c r="E52" s="1264"/>
      <c r="F52" s="1264"/>
      <c r="G52" s="676">
        <f>SUM(G50:G51)</f>
        <v>13335.87</v>
      </c>
      <c r="H52" s="1047">
        <f t="shared" si="15"/>
        <v>11778.39</v>
      </c>
      <c r="I52" s="676">
        <f>SUM(I50:I51)</f>
        <v>11778.39</v>
      </c>
      <c r="J52" s="350"/>
      <c r="K52" s="499">
        <f t="shared" si="16"/>
        <v>88.321121906557266</v>
      </c>
    </row>
    <row r="53" spans="1:11" s="500" customFormat="1" ht="15.75" customHeight="1">
      <c r="A53" s="1248">
        <v>12</v>
      </c>
      <c r="B53" s="1265" t="s">
        <v>135</v>
      </c>
      <c r="C53" s="677" t="s">
        <v>333</v>
      </c>
      <c r="D53" s="674" t="s">
        <v>126</v>
      </c>
      <c r="E53" s="674" t="s">
        <v>127</v>
      </c>
      <c r="F53" s="655">
        <v>4300</v>
      </c>
      <c r="G53" s="675">
        <v>15060.7</v>
      </c>
      <c r="H53" s="657">
        <f t="shared" si="15"/>
        <v>1722</v>
      </c>
      <c r="I53" s="350">
        <v>1722</v>
      </c>
      <c r="J53" s="350"/>
      <c r="K53" s="506">
        <f t="shared" si="16"/>
        <v>11.433731499863883</v>
      </c>
    </row>
    <row r="54" spans="1:11" s="500" customFormat="1" ht="15.75" customHeight="1">
      <c r="A54" s="1248"/>
      <c r="B54" s="1265"/>
      <c r="C54" s="565" t="s">
        <v>334</v>
      </c>
      <c r="D54" s="655">
        <v>900</v>
      </c>
      <c r="E54" s="655">
        <v>90095</v>
      </c>
      <c r="F54" s="655">
        <v>4300</v>
      </c>
      <c r="G54" s="675">
        <v>4000</v>
      </c>
      <c r="H54" s="657"/>
      <c r="I54" s="350"/>
      <c r="J54" s="350"/>
      <c r="K54" s="506"/>
    </row>
    <row r="55" spans="1:11" s="500" customFormat="1" ht="18" customHeight="1">
      <c r="A55" s="1248"/>
      <c r="B55" s="1265"/>
      <c r="C55" s="1264" t="s">
        <v>129</v>
      </c>
      <c r="D55" s="1264"/>
      <c r="E55" s="1264"/>
      <c r="F55" s="1264"/>
      <c r="G55" s="350">
        <f>SUM(G53:G54)</f>
        <v>19060.7</v>
      </c>
      <c r="H55" s="1047">
        <f t="shared" si="15"/>
        <v>1722</v>
      </c>
      <c r="I55" s="350">
        <f>SUM(I53:I54)</f>
        <v>1722</v>
      </c>
      <c r="J55" s="350"/>
      <c r="K55" s="499">
        <f t="shared" si="16"/>
        <v>9.0342956974297888</v>
      </c>
    </row>
    <row r="56" spans="1:11" s="500" customFormat="1" ht="13.95" customHeight="1">
      <c r="A56" s="1241">
        <v>13</v>
      </c>
      <c r="B56" s="1243" t="s">
        <v>136</v>
      </c>
      <c r="C56" s="1245" t="s">
        <v>335</v>
      </c>
      <c r="D56" s="1246"/>
      <c r="E56" s="1246"/>
      <c r="F56" s="1246"/>
      <c r="G56" s="1246"/>
      <c r="H56" s="1246"/>
      <c r="I56" s="1246"/>
      <c r="J56" s="1246"/>
      <c r="K56" s="1247"/>
    </row>
    <row r="57" spans="1:11" s="500" customFormat="1" ht="13.95" customHeight="1">
      <c r="A57" s="1254"/>
      <c r="B57" s="1262"/>
      <c r="C57" s="678" t="s">
        <v>336</v>
      </c>
      <c r="D57" s="655">
        <v>900</v>
      </c>
      <c r="E57" s="655">
        <v>90095</v>
      </c>
      <c r="F57" s="679">
        <v>4270</v>
      </c>
      <c r="G57" s="680">
        <v>11045.75</v>
      </c>
      <c r="H57" s="657">
        <f t="shared" ref="H57:H58" si="17">I57+J57</f>
        <v>4999.95</v>
      </c>
      <c r="I57" s="501">
        <v>4999.95</v>
      </c>
      <c r="J57" s="352"/>
      <c r="K57" s="506">
        <f t="shared" ref="K57:K58" si="18">H57/G57*100</f>
        <v>45.265826222755358</v>
      </c>
    </row>
    <row r="58" spans="1:11" s="500" customFormat="1" ht="13.95" customHeight="1">
      <c r="A58" s="1254"/>
      <c r="B58" s="1262"/>
      <c r="C58" s="483" t="s">
        <v>337</v>
      </c>
      <c r="D58" s="655">
        <v>900</v>
      </c>
      <c r="E58" s="655">
        <v>90095</v>
      </c>
      <c r="F58" s="251">
        <v>4210</v>
      </c>
      <c r="G58" s="681">
        <v>1500</v>
      </c>
      <c r="H58" s="657">
        <f t="shared" si="17"/>
        <v>1460</v>
      </c>
      <c r="I58" s="501">
        <v>1460</v>
      </c>
      <c r="J58" s="352"/>
      <c r="K58" s="506">
        <f t="shared" si="18"/>
        <v>97.333333333333343</v>
      </c>
    </row>
    <row r="59" spans="1:11" s="500" customFormat="1" ht="13.95" customHeight="1">
      <c r="A59" s="1254"/>
      <c r="B59" s="1262"/>
      <c r="C59" s="682" t="s">
        <v>338</v>
      </c>
      <c r="D59" s="655">
        <v>900</v>
      </c>
      <c r="E59" s="655">
        <v>90095</v>
      </c>
      <c r="F59" s="251">
        <v>4300</v>
      </c>
      <c r="G59" s="656">
        <v>3000</v>
      </c>
      <c r="H59" s="446">
        <f>I59+J59</f>
        <v>3000</v>
      </c>
      <c r="I59" s="501">
        <f>3000</f>
        <v>3000</v>
      </c>
      <c r="J59" s="501"/>
      <c r="K59" s="506">
        <f t="shared" si="9"/>
        <v>100</v>
      </c>
    </row>
    <row r="60" spans="1:11" s="500" customFormat="1" ht="24.75" customHeight="1">
      <c r="A60" s="1254"/>
      <c r="B60" s="1262"/>
      <c r="C60" s="563" t="s">
        <v>339</v>
      </c>
      <c r="D60" s="655">
        <v>600</v>
      </c>
      <c r="E60" s="655">
        <v>60016</v>
      </c>
      <c r="F60" s="655">
        <v>4300</v>
      </c>
      <c r="G60" s="656">
        <v>1000</v>
      </c>
      <c r="H60" s="657">
        <f t="shared" ref="H60" si="19">I60+J60</f>
        <v>972.59</v>
      </c>
      <c r="I60" s="501">
        <v>972.59</v>
      </c>
      <c r="J60" s="352"/>
      <c r="K60" s="506">
        <f t="shared" si="9"/>
        <v>97.259</v>
      </c>
    </row>
    <row r="61" spans="1:11" s="500" customFormat="1" ht="18" customHeight="1">
      <c r="A61" s="1242"/>
      <c r="B61" s="1244"/>
      <c r="C61" s="1245" t="s">
        <v>129</v>
      </c>
      <c r="D61" s="1246"/>
      <c r="E61" s="1246"/>
      <c r="F61" s="1247"/>
      <c r="G61" s="484">
        <f>SUM(G57:G60)</f>
        <v>16545.75</v>
      </c>
      <c r="H61" s="484">
        <f t="shared" ref="H61:I61" si="20">SUM(H57:H60)</f>
        <v>10432.540000000001</v>
      </c>
      <c r="I61" s="485">
        <f t="shared" si="20"/>
        <v>10432.540000000001</v>
      </c>
      <c r="J61" s="484"/>
      <c r="K61" s="1107">
        <f t="shared" si="9"/>
        <v>63.052687245969516</v>
      </c>
    </row>
    <row r="62" spans="1:11" s="500" customFormat="1" ht="23.25" customHeight="1">
      <c r="A62" s="1248">
        <v>14</v>
      </c>
      <c r="B62" s="1263" t="s">
        <v>137</v>
      </c>
      <c r="C62" s="648" t="s">
        <v>310</v>
      </c>
      <c r="D62" s="249" t="s">
        <v>126</v>
      </c>
      <c r="E62" s="249" t="s">
        <v>127</v>
      </c>
      <c r="F62" s="249" t="s">
        <v>128</v>
      </c>
      <c r="G62" s="384">
        <v>14427.89</v>
      </c>
      <c r="H62" s="1105">
        <f t="shared" ref="H62:H63" si="21">I62+J62</f>
        <v>14412.4</v>
      </c>
      <c r="I62" s="689">
        <v>14412.4</v>
      </c>
      <c r="J62" s="352"/>
      <c r="K62" s="1106">
        <f t="shared" si="9"/>
        <v>99.892638493916991</v>
      </c>
    </row>
    <row r="63" spans="1:11" s="500" customFormat="1" ht="18.75" customHeight="1">
      <c r="A63" s="1248"/>
      <c r="B63" s="1263"/>
      <c r="C63" s="1245" t="s">
        <v>129</v>
      </c>
      <c r="D63" s="1246"/>
      <c r="E63" s="1246"/>
      <c r="F63" s="1247"/>
      <c r="G63" s="482">
        <f>G62</f>
        <v>14427.89</v>
      </c>
      <c r="H63" s="1047">
        <f t="shared" si="21"/>
        <v>14412.4</v>
      </c>
      <c r="I63" s="482">
        <f>I62</f>
        <v>14412.4</v>
      </c>
      <c r="J63" s="482"/>
      <c r="K63" s="499">
        <f t="shared" si="9"/>
        <v>99.892638493916991</v>
      </c>
    </row>
    <row r="64" spans="1:11" s="500" customFormat="1" ht="13.2" customHeight="1">
      <c r="A64" s="1248">
        <v>15</v>
      </c>
      <c r="B64" s="1257" t="s">
        <v>139</v>
      </c>
      <c r="C64" s="1245" t="s">
        <v>340</v>
      </c>
      <c r="D64" s="1246"/>
      <c r="E64" s="1246"/>
      <c r="F64" s="1246"/>
      <c r="G64" s="1246"/>
      <c r="H64" s="1246"/>
      <c r="I64" s="1246"/>
      <c r="J64" s="1246"/>
      <c r="K64" s="1247"/>
    </row>
    <row r="65" spans="1:11" s="500" customFormat="1" ht="24.75" customHeight="1">
      <c r="A65" s="1248"/>
      <c r="B65" s="1257"/>
      <c r="C65" s="650" t="s">
        <v>341</v>
      </c>
      <c r="D65" s="288">
        <v>900</v>
      </c>
      <c r="E65" s="288">
        <v>90095</v>
      </c>
      <c r="F65" s="288">
        <v>4270</v>
      </c>
      <c r="G65" s="683">
        <v>3200</v>
      </c>
      <c r="H65" s="657"/>
      <c r="I65" s="350"/>
      <c r="J65" s="350"/>
      <c r="K65" s="506"/>
    </row>
    <row r="66" spans="1:11" s="500" customFormat="1" ht="24.75" customHeight="1">
      <c r="A66" s="1248"/>
      <c r="B66" s="1257"/>
      <c r="C66" s="650" t="s">
        <v>342</v>
      </c>
      <c r="D66" s="288">
        <v>900</v>
      </c>
      <c r="E66" s="288">
        <v>90095</v>
      </c>
      <c r="F66" s="288">
        <v>6060</v>
      </c>
      <c r="G66" s="683">
        <v>10800</v>
      </c>
      <c r="H66" s="657"/>
      <c r="I66" s="350"/>
      <c r="J66" s="350"/>
      <c r="K66" s="506"/>
    </row>
    <row r="67" spans="1:11" s="500" customFormat="1" ht="13.2" customHeight="1">
      <c r="A67" s="1248"/>
      <c r="B67" s="1257"/>
      <c r="C67" s="486" t="s">
        <v>343</v>
      </c>
      <c r="D67" s="487">
        <v>900</v>
      </c>
      <c r="E67" s="487">
        <v>90095</v>
      </c>
      <c r="F67" s="487">
        <v>4210</v>
      </c>
      <c r="G67" s="684">
        <v>2000</v>
      </c>
      <c r="H67" s="657">
        <f t="shared" ref="H67:H75" si="22">I67+J67</f>
        <v>1739.12</v>
      </c>
      <c r="I67" s="446">
        <v>1739.12</v>
      </c>
      <c r="J67" s="350"/>
      <c r="K67" s="506">
        <f t="shared" ref="K67:K68" si="23">H67/G67*100</f>
        <v>86.956000000000003</v>
      </c>
    </row>
    <row r="68" spans="1:11" s="500" customFormat="1" ht="13.2" customHeight="1">
      <c r="A68" s="1248"/>
      <c r="B68" s="1257"/>
      <c r="C68" s="486" t="s">
        <v>344</v>
      </c>
      <c r="D68" s="487">
        <v>900</v>
      </c>
      <c r="E68" s="487">
        <v>90095</v>
      </c>
      <c r="F68" s="487">
        <v>4210</v>
      </c>
      <c r="G68" s="684">
        <v>900</v>
      </c>
      <c r="H68" s="657">
        <f t="shared" si="22"/>
        <v>785</v>
      </c>
      <c r="I68" s="446">
        <v>785</v>
      </c>
      <c r="J68" s="350"/>
      <c r="K68" s="506">
        <f t="shared" si="23"/>
        <v>87.222222222222229</v>
      </c>
    </row>
    <row r="69" spans="1:11" s="500" customFormat="1" ht="13.95" customHeight="1">
      <c r="A69" s="1248"/>
      <c r="B69" s="1257"/>
      <c r="C69" s="649" t="s">
        <v>334</v>
      </c>
      <c r="D69" s="288">
        <v>900</v>
      </c>
      <c r="E69" s="288">
        <v>90095</v>
      </c>
      <c r="F69" s="288">
        <v>4300</v>
      </c>
      <c r="G69" s="685">
        <v>307.58</v>
      </c>
      <c r="H69" s="657"/>
      <c r="I69" s="484"/>
      <c r="J69" s="352"/>
      <c r="K69" s="506"/>
    </row>
    <row r="70" spans="1:11" s="500" customFormat="1" ht="13.95" customHeight="1">
      <c r="A70" s="1248"/>
      <c r="B70" s="1257"/>
      <c r="C70" s="1245" t="s">
        <v>129</v>
      </c>
      <c r="D70" s="1246"/>
      <c r="E70" s="1246"/>
      <c r="F70" s="1247"/>
      <c r="G70" s="484">
        <f>SUM(G65:G69)</f>
        <v>17207.580000000002</v>
      </c>
      <c r="H70" s="1047">
        <f t="shared" si="22"/>
        <v>2524.12</v>
      </c>
      <c r="I70" s="484">
        <f>SUM(I65:I69)</f>
        <v>2524.12</v>
      </c>
      <c r="J70" s="484"/>
      <c r="K70" s="499">
        <f t="shared" ref="K70:K72" si="24">H70/G70*100</f>
        <v>14.668651838317762</v>
      </c>
    </row>
    <row r="71" spans="1:11" s="500" customFormat="1" ht="24.75" customHeight="1">
      <c r="A71" s="1241">
        <v>16</v>
      </c>
      <c r="B71" s="1259" t="s">
        <v>138</v>
      </c>
      <c r="C71" s="480" t="s">
        <v>310</v>
      </c>
      <c r="D71" s="487">
        <v>600</v>
      </c>
      <c r="E71" s="487">
        <v>60016</v>
      </c>
      <c r="F71" s="489">
        <v>4300</v>
      </c>
      <c r="G71" s="351">
        <v>17935.59</v>
      </c>
      <c r="H71" s="657">
        <f t="shared" si="22"/>
        <v>4755.82</v>
      </c>
      <c r="I71" s="750">
        <v>4755.82</v>
      </c>
      <c r="J71" s="352"/>
      <c r="K71" s="506">
        <f t="shared" si="24"/>
        <v>26.516105687072461</v>
      </c>
    </row>
    <row r="72" spans="1:11" s="500" customFormat="1" ht="12" customHeight="1">
      <c r="A72" s="1242"/>
      <c r="B72" s="1260"/>
      <c r="C72" s="1245" t="s">
        <v>129</v>
      </c>
      <c r="D72" s="1246"/>
      <c r="E72" s="1246"/>
      <c r="F72" s="1247"/>
      <c r="G72" s="447">
        <f>G71</f>
        <v>17935.59</v>
      </c>
      <c r="H72" s="1047">
        <f t="shared" si="22"/>
        <v>4755.82</v>
      </c>
      <c r="I72" s="447">
        <f>I71</f>
        <v>4755.82</v>
      </c>
      <c r="J72" s="447"/>
      <c r="K72" s="499">
        <f t="shared" si="24"/>
        <v>26.516105687072461</v>
      </c>
    </row>
    <row r="73" spans="1:11" s="500" customFormat="1" ht="23.25" customHeight="1">
      <c r="A73" s="1248">
        <v>17</v>
      </c>
      <c r="B73" s="1243" t="s">
        <v>236</v>
      </c>
      <c r="C73" s="480" t="s">
        <v>310</v>
      </c>
      <c r="D73" s="487">
        <v>600</v>
      </c>
      <c r="E73" s="487">
        <v>60016</v>
      </c>
      <c r="F73" s="489">
        <v>4300</v>
      </c>
      <c r="G73" s="351">
        <v>14725.72</v>
      </c>
      <c r="H73" s="657">
        <f t="shared" si="22"/>
        <v>14658.25</v>
      </c>
      <c r="I73" s="501">
        <v>14658.25</v>
      </c>
      <c r="J73" s="352"/>
      <c r="K73" s="506">
        <f t="shared" ref="K73:K75" si="25">H73/G73*100</f>
        <v>99.541822063708935</v>
      </c>
    </row>
    <row r="74" spans="1:11" s="500" customFormat="1" ht="15" customHeight="1">
      <c r="A74" s="1248"/>
      <c r="B74" s="1244"/>
      <c r="C74" s="1245" t="s">
        <v>129</v>
      </c>
      <c r="D74" s="1246"/>
      <c r="E74" s="1246"/>
      <c r="F74" s="1247"/>
      <c r="G74" s="447">
        <f>G73</f>
        <v>14725.72</v>
      </c>
      <c r="H74" s="1047">
        <f t="shared" si="22"/>
        <v>14658.25</v>
      </c>
      <c r="I74" s="447">
        <f>I73</f>
        <v>14658.25</v>
      </c>
      <c r="J74" s="447"/>
      <c r="K74" s="499">
        <f t="shared" si="25"/>
        <v>99.541822063708935</v>
      </c>
    </row>
    <row r="75" spans="1:11" s="500" customFormat="1" ht="25.5" customHeight="1">
      <c r="A75" s="1241">
        <v>18</v>
      </c>
      <c r="B75" s="1259" t="s">
        <v>140</v>
      </c>
      <c r="C75" s="563" t="s">
        <v>345</v>
      </c>
      <c r="D75" s="655">
        <v>600</v>
      </c>
      <c r="E75" s="655">
        <v>60016</v>
      </c>
      <c r="F75" s="487">
        <v>4300</v>
      </c>
      <c r="G75" s="659">
        <v>2000</v>
      </c>
      <c r="H75" s="657">
        <f t="shared" si="22"/>
        <v>1945.17</v>
      </c>
      <c r="I75" s="501">
        <v>1945.17</v>
      </c>
      <c r="J75" s="352"/>
      <c r="K75" s="506">
        <f t="shared" si="25"/>
        <v>97.258499999999998</v>
      </c>
    </row>
    <row r="76" spans="1:11" s="500" customFormat="1" ht="16.5" customHeight="1">
      <c r="A76" s="1254"/>
      <c r="B76" s="1261"/>
      <c r="C76" s="1245" t="s">
        <v>346</v>
      </c>
      <c r="D76" s="1246"/>
      <c r="E76" s="1246"/>
      <c r="F76" s="1246"/>
      <c r="G76" s="1246"/>
      <c r="H76" s="1246"/>
      <c r="I76" s="1246"/>
      <c r="J76" s="1246"/>
      <c r="K76" s="1247"/>
    </row>
    <row r="77" spans="1:11" s="500" customFormat="1" ht="25.5" customHeight="1">
      <c r="A77" s="1254"/>
      <c r="B77" s="1261"/>
      <c r="C77" s="566" t="s">
        <v>347</v>
      </c>
      <c r="D77" s="487">
        <v>900</v>
      </c>
      <c r="E77" s="487">
        <v>90095</v>
      </c>
      <c r="F77" s="487">
        <v>4210</v>
      </c>
      <c r="G77" s="683">
        <v>2246</v>
      </c>
      <c r="H77" s="657"/>
      <c r="I77" s="497"/>
      <c r="J77" s="352"/>
      <c r="K77" s="506"/>
    </row>
    <row r="78" spans="1:11" s="500" customFormat="1" ht="15.75" customHeight="1">
      <c r="A78" s="1254"/>
      <c r="B78" s="1261"/>
      <c r="C78" s="662" t="s">
        <v>348</v>
      </c>
      <c r="D78" s="288">
        <v>900</v>
      </c>
      <c r="E78" s="288">
        <v>90095</v>
      </c>
      <c r="F78" s="288">
        <v>4210</v>
      </c>
      <c r="G78" s="686">
        <v>4500.13</v>
      </c>
      <c r="H78" s="351">
        <f>I78+J78</f>
        <v>3841.88</v>
      </c>
      <c r="I78" s="501">
        <f>3841.88</f>
        <v>3841.88</v>
      </c>
      <c r="J78" s="352"/>
      <c r="K78" s="506">
        <f t="shared" si="9"/>
        <v>85.372644790261617</v>
      </c>
    </row>
    <row r="79" spans="1:11" s="500" customFormat="1" ht="15" customHeight="1">
      <c r="A79" s="1254"/>
      <c r="B79" s="1261"/>
      <c r="C79" s="1251" t="s">
        <v>349</v>
      </c>
      <c r="D79" s="1252"/>
      <c r="E79" s="1252"/>
      <c r="F79" s="1252"/>
      <c r="G79" s="1252"/>
      <c r="H79" s="1252"/>
      <c r="I79" s="1252"/>
      <c r="J79" s="1252"/>
      <c r="K79" s="1253"/>
    </row>
    <row r="80" spans="1:11" s="500" customFormat="1" ht="15" customHeight="1">
      <c r="A80" s="1254"/>
      <c r="B80" s="1261"/>
      <c r="C80" s="352" t="s">
        <v>350</v>
      </c>
      <c r="D80" s="288">
        <v>900</v>
      </c>
      <c r="E80" s="288">
        <v>90095</v>
      </c>
      <c r="F80" s="687">
        <v>4210</v>
      </c>
      <c r="G80" s="683">
        <v>3500</v>
      </c>
      <c r="H80" s="657">
        <f t="shared" ref="H80:H82" si="26">I80+J80</f>
        <v>3394</v>
      </c>
      <c r="I80" s="501">
        <v>3394</v>
      </c>
      <c r="J80" s="352"/>
      <c r="K80" s="506">
        <f t="shared" ref="K80:K82" si="27">H80/G80*100</f>
        <v>96.971428571428575</v>
      </c>
    </row>
    <row r="81" spans="1:11" s="500" customFormat="1" ht="13.5" customHeight="1">
      <c r="A81" s="1254"/>
      <c r="B81" s="1261"/>
      <c r="C81" s="352" t="s">
        <v>351</v>
      </c>
      <c r="D81" s="288">
        <v>900</v>
      </c>
      <c r="E81" s="288">
        <v>90095</v>
      </c>
      <c r="F81" s="687">
        <v>4210</v>
      </c>
      <c r="G81" s="683">
        <v>1000</v>
      </c>
      <c r="H81" s="657"/>
      <c r="I81" s="497"/>
      <c r="J81" s="352"/>
      <c r="K81" s="506">
        <f t="shared" si="27"/>
        <v>0</v>
      </c>
    </row>
    <row r="82" spans="1:11" s="500" customFormat="1" ht="15" customHeight="1">
      <c r="A82" s="1254"/>
      <c r="B82" s="1261"/>
      <c r="C82" s="665" t="s">
        <v>352</v>
      </c>
      <c r="D82" s="288">
        <v>900</v>
      </c>
      <c r="E82" s="288">
        <v>90095</v>
      </c>
      <c r="F82" s="288">
        <v>4210</v>
      </c>
      <c r="G82" s="683">
        <v>9223</v>
      </c>
      <c r="H82" s="657">
        <f t="shared" si="26"/>
        <v>9212.7000000000007</v>
      </c>
      <c r="I82" s="501">
        <v>9212.7000000000007</v>
      </c>
      <c r="J82" s="352"/>
      <c r="K82" s="506">
        <f t="shared" si="27"/>
        <v>99.888322671581918</v>
      </c>
    </row>
    <row r="83" spans="1:11" s="500" customFormat="1" ht="13.95" customHeight="1">
      <c r="A83" s="1242"/>
      <c r="B83" s="1260"/>
      <c r="C83" s="1245" t="s">
        <v>129</v>
      </c>
      <c r="D83" s="1246"/>
      <c r="E83" s="1246"/>
      <c r="F83" s="1247"/>
      <c r="G83" s="488">
        <f>G75+G77+G78+G80+G81+G82</f>
        <v>22469.13</v>
      </c>
      <c r="H83" s="488">
        <f>H75+H77+H78+H80+H81+H82</f>
        <v>18393.75</v>
      </c>
      <c r="I83" s="488">
        <f t="shared" ref="I83" si="28">I75+I77+I78+I80+I81+I82</f>
        <v>18393.75</v>
      </c>
      <c r="J83" s="488"/>
      <c r="K83" s="499">
        <f>H83/G83*100</f>
        <v>81.86231509631213</v>
      </c>
    </row>
    <row r="84" spans="1:11" s="500" customFormat="1" ht="13.95" customHeight="1">
      <c r="A84" s="1241">
        <v>19</v>
      </c>
      <c r="B84" s="1255" t="s">
        <v>237</v>
      </c>
      <c r="C84" s="445" t="s">
        <v>353</v>
      </c>
      <c r="D84" s="445">
        <v>900</v>
      </c>
      <c r="E84" s="251">
        <v>90095</v>
      </c>
      <c r="F84" s="445">
        <v>4210</v>
      </c>
      <c r="G84" s="688">
        <v>2000</v>
      </c>
      <c r="H84" s="688">
        <f>J84+I84</f>
        <v>1989</v>
      </c>
      <c r="I84" s="688">
        <v>1989</v>
      </c>
      <c r="J84" s="488"/>
      <c r="K84" s="506">
        <f>H84/G84*100</f>
        <v>99.45</v>
      </c>
    </row>
    <row r="85" spans="1:11" s="500" customFormat="1" ht="22.8">
      <c r="A85" s="1254"/>
      <c r="B85" s="1258"/>
      <c r="C85" s="480" t="s">
        <v>310</v>
      </c>
      <c r="D85" s="487">
        <v>600</v>
      </c>
      <c r="E85" s="487">
        <v>60016</v>
      </c>
      <c r="F85" s="489">
        <v>4300</v>
      </c>
      <c r="G85" s="351">
        <v>9251.11</v>
      </c>
      <c r="H85" s="657">
        <f t="shared" ref="H85" si="29">I85+J85</f>
        <v>9239.56</v>
      </c>
      <c r="I85" s="501">
        <v>9239.56</v>
      </c>
      <c r="J85" s="352"/>
      <c r="K85" s="506">
        <f t="shared" ref="K85" si="30">H85/G85*100</f>
        <v>99.875150117121066</v>
      </c>
    </row>
    <row r="86" spans="1:11" s="500" customFormat="1" ht="13.95" customHeight="1">
      <c r="A86" s="1242"/>
      <c r="B86" s="1256"/>
      <c r="C86" s="1245" t="s">
        <v>129</v>
      </c>
      <c r="D86" s="1246"/>
      <c r="E86" s="1246"/>
      <c r="F86" s="1247"/>
      <c r="G86" s="490">
        <f>G85+G84</f>
        <v>11251.11</v>
      </c>
      <c r="H86" s="490">
        <f t="shared" ref="H86" si="31">H85+H84</f>
        <v>11228.56</v>
      </c>
      <c r="I86" s="490">
        <f>I85+I84</f>
        <v>11228.56</v>
      </c>
      <c r="J86" s="490"/>
      <c r="K86" s="499">
        <f t="shared" si="9"/>
        <v>99.799575330789565</v>
      </c>
    </row>
    <row r="87" spans="1:11" s="500" customFormat="1" ht="40.5" customHeight="1">
      <c r="A87" s="1254">
        <v>20</v>
      </c>
      <c r="B87" s="1255" t="s">
        <v>216</v>
      </c>
      <c r="C87" s="566" t="s">
        <v>354</v>
      </c>
      <c r="D87" s="487">
        <v>900</v>
      </c>
      <c r="E87" s="487">
        <v>90095</v>
      </c>
      <c r="F87" s="250">
        <v>4210</v>
      </c>
      <c r="G87" s="683">
        <v>14394.8</v>
      </c>
      <c r="H87" s="657">
        <f t="shared" ref="H87:H92" si="32">I87+J87</f>
        <v>14376</v>
      </c>
      <c r="I87" s="501">
        <v>14376</v>
      </c>
      <c r="J87" s="352"/>
      <c r="K87" s="506">
        <f t="shared" si="9"/>
        <v>99.869397282351969</v>
      </c>
    </row>
    <row r="88" spans="1:11" s="500" customFormat="1" ht="13.95" customHeight="1">
      <c r="A88" s="1242"/>
      <c r="B88" s="1256"/>
      <c r="C88" s="1245" t="s">
        <v>129</v>
      </c>
      <c r="D88" s="1246"/>
      <c r="E88" s="1246"/>
      <c r="F88" s="1247"/>
      <c r="G88" s="488">
        <f>G87</f>
        <v>14394.8</v>
      </c>
      <c r="H88" s="1047">
        <f t="shared" si="32"/>
        <v>14376</v>
      </c>
      <c r="I88" s="488">
        <f>I87</f>
        <v>14376</v>
      </c>
      <c r="J88" s="488"/>
      <c r="K88" s="499">
        <f t="shared" ref="K88:K93" si="33">H88/G88*100</f>
        <v>99.869397282351969</v>
      </c>
    </row>
    <row r="89" spans="1:11" s="500" customFormat="1" ht="22.8">
      <c r="A89" s="1241">
        <v>21</v>
      </c>
      <c r="B89" s="1243" t="s">
        <v>141</v>
      </c>
      <c r="C89" s="480" t="s">
        <v>310</v>
      </c>
      <c r="D89" s="249" t="s">
        <v>126</v>
      </c>
      <c r="E89" s="249" t="s">
        <v>127</v>
      </c>
      <c r="F89" s="249" t="s">
        <v>128</v>
      </c>
      <c r="G89" s="351">
        <v>8901.61</v>
      </c>
      <c r="H89" s="657">
        <f t="shared" si="32"/>
        <v>1903.44</v>
      </c>
      <c r="I89" s="501">
        <v>1903.44</v>
      </c>
      <c r="J89" s="352"/>
      <c r="K89" s="506">
        <f t="shared" ref="K89" si="34">H89/G89*100</f>
        <v>21.383098113712013</v>
      </c>
    </row>
    <row r="90" spans="1:11" s="500" customFormat="1" ht="13.95" customHeight="1">
      <c r="A90" s="1242"/>
      <c r="B90" s="1244"/>
      <c r="C90" s="1245" t="s">
        <v>129</v>
      </c>
      <c r="D90" s="1246"/>
      <c r="E90" s="1246"/>
      <c r="F90" s="1247"/>
      <c r="G90" s="491">
        <f>G89</f>
        <v>8901.61</v>
      </c>
      <c r="H90" s="1047">
        <f t="shared" si="32"/>
        <v>1903.44</v>
      </c>
      <c r="I90" s="491">
        <f>I89</f>
        <v>1903.44</v>
      </c>
      <c r="J90" s="491"/>
      <c r="K90" s="499">
        <f t="shared" si="33"/>
        <v>21.383098113712013</v>
      </c>
    </row>
    <row r="91" spans="1:11" s="500" customFormat="1" ht="22.8">
      <c r="A91" s="1248">
        <v>22</v>
      </c>
      <c r="B91" s="1249" t="s">
        <v>142</v>
      </c>
      <c r="C91" s="480" t="s">
        <v>310</v>
      </c>
      <c r="D91" s="492" t="s">
        <v>126</v>
      </c>
      <c r="E91" s="492" t="s">
        <v>127</v>
      </c>
      <c r="F91" s="492" t="s">
        <v>128</v>
      </c>
      <c r="G91" s="493">
        <v>8173.6</v>
      </c>
      <c r="H91" s="657">
        <f t="shared" si="32"/>
        <v>8155.07</v>
      </c>
      <c r="I91" s="689">
        <v>8155.07</v>
      </c>
      <c r="J91" s="352"/>
      <c r="K91" s="506">
        <f t="shared" si="33"/>
        <v>99.773294509151413</v>
      </c>
    </row>
    <row r="92" spans="1:11" s="500" customFormat="1" ht="13.95" customHeight="1">
      <c r="A92" s="1248"/>
      <c r="B92" s="1250"/>
      <c r="C92" s="1245" t="s">
        <v>129</v>
      </c>
      <c r="D92" s="1246"/>
      <c r="E92" s="1246"/>
      <c r="F92" s="1247"/>
      <c r="G92" s="494">
        <f>G91</f>
        <v>8173.6</v>
      </c>
      <c r="H92" s="1047">
        <f t="shared" si="32"/>
        <v>8155.07</v>
      </c>
      <c r="I92" s="494">
        <f>I91</f>
        <v>8155.07</v>
      </c>
      <c r="J92" s="494"/>
      <c r="K92" s="499">
        <f t="shared" si="33"/>
        <v>99.773294509151413</v>
      </c>
    </row>
    <row r="93" spans="1:11" s="495" customFormat="1" ht="21" customHeight="1">
      <c r="A93" s="1237" t="s">
        <v>270</v>
      </c>
      <c r="B93" s="1238"/>
      <c r="C93" s="1238"/>
      <c r="D93" s="1238"/>
      <c r="E93" s="1238"/>
      <c r="F93" s="1239"/>
      <c r="G93" s="1099">
        <f>G18+G20+G23+G27+G31+G37+G39+G41+G43+G49+G52+G55+G61+G63+G70+G72+G83+G86+G88+G90+G92+G74</f>
        <v>322311.18999999989</v>
      </c>
      <c r="H93" s="1099">
        <f t="shared" ref="H93:J93" si="35">H18+H20+H23+H27+H31+H37+H39+H41+H43+H49+H52+H55+H61+H63+H70+H72+H83+H86+H88+H90+H92+H74</f>
        <v>200816.69</v>
      </c>
      <c r="I93" s="1099">
        <f t="shared" si="35"/>
        <v>187100.96</v>
      </c>
      <c r="J93" s="1099">
        <f t="shared" si="35"/>
        <v>13715.73</v>
      </c>
      <c r="K93" s="499">
        <f t="shared" si="33"/>
        <v>62.305218134064809</v>
      </c>
    </row>
    <row r="94" spans="1:11" s="495" customFormat="1" ht="19.8" customHeight="1">
      <c r="A94" s="1109"/>
      <c r="B94" s="1109"/>
      <c r="C94" s="1100"/>
      <c r="D94" s="1100"/>
      <c r="E94" s="1101"/>
      <c r="F94" s="1100"/>
      <c r="G94" s="1102" t="s">
        <v>124</v>
      </c>
      <c r="H94" s="1100"/>
      <c r="I94" s="1100"/>
      <c r="J94" s="1100"/>
      <c r="K94" s="1103"/>
    </row>
    <row r="95" spans="1:11" s="495" customFormat="1" ht="13.95" customHeight="1">
      <c r="A95" s="1110"/>
      <c r="B95" s="1108"/>
      <c r="C95" s="1240" t="s">
        <v>234</v>
      </c>
      <c r="D95" s="1233" t="s">
        <v>9</v>
      </c>
      <c r="E95" s="1233" t="s">
        <v>10</v>
      </c>
      <c r="F95" s="1233" t="s">
        <v>11</v>
      </c>
      <c r="G95" s="1233" t="s">
        <v>68</v>
      </c>
      <c r="H95" s="1234" t="s">
        <v>6</v>
      </c>
      <c r="I95" s="1235" t="s">
        <v>217</v>
      </c>
      <c r="J95" s="1235"/>
      <c r="K95" s="1236" t="s">
        <v>214</v>
      </c>
    </row>
    <row r="96" spans="1:11" s="495" customFormat="1" ht="13.95" customHeight="1">
      <c r="A96" s="1110"/>
      <c r="B96" s="1111"/>
      <c r="C96" s="1240"/>
      <c r="D96" s="1233"/>
      <c r="E96" s="1233"/>
      <c r="F96" s="1233"/>
      <c r="G96" s="1233"/>
      <c r="H96" s="1234"/>
      <c r="I96" s="1039" t="s">
        <v>12</v>
      </c>
      <c r="J96" s="1039" t="s">
        <v>13</v>
      </c>
      <c r="K96" s="1236"/>
    </row>
    <row r="97" spans="1:11" s="500" customFormat="1" ht="14.55" customHeight="1">
      <c r="A97" s="1110"/>
      <c r="B97" s="1111"/>
      <c r="C97" s="691" t="s">
        <v>74</v>
      </c>
      <c r="D97" s="691">
        <v>600</v>
      </c>
      <c r="E97" s="564"/>
      <c r="F97" s="691"/>
      <c r="G97" s="692">
        <f>G98</f>
        <v>160738.4</v>
      </c>
      <c r="H97" s="692">
        <f>H98</f>
        <v>103465.19</v>
      </c>
      <c r="I97" s="692">
        <f>I98</f>
        <v>103465.19</v>
      </c>
      <c r="J97" s="692"/>
      <c r="K97" s="506">
        <f t="shared" ref="K97:K100" si="36">H97/G97*100</f>
        <v>64.368682281271944</v>
      </c>
    </row>
    <row r="98" spans="1:11" s="500" customFormat="1" ht="14.55" customHeight="1">
      <c r="A98" s="1110"/>
      <c r="B98" s="693"/>
      <c r="C98" s="352" t="s">
        <v>105</v>
      </c>
      <c r="D98" s="352"/>
      <c r="E98" s="288">
        <v>60016</v>
      </c>
      <c r="F98" s="352"/>
      <c r="G98" s="694">
        <f>G99+G100</f>
        <v>160738.4</v>
      </c>
      <c r="H98" s="694">
        <f>H99+H100</f>
        <v>103465.19</v>
      </c>
      <c r="I98" s="694">
        <f>I99+I100</f>
        <v>103465.19</v>
      </c>
      <c r="J98" s="694"/>
      <c r="K98" s="506">
        <f t="shared" si="36"/>
        <v>64.368682281271944</v>
      </c>
    </row>
    <row r="99" spans="1:11" s="500" customFormat="1" ht="14.55" customHeight="1">
      <c r="A99" s="727"/>
      <c r="B99" s="693"/>
      <c r="C99" s="352" t="s">
        <v>157</v>
      </c>
      <c r="D99" s="352"/>
      <c r="E99" s="288"/>
      <c r="F99" s="352">
        <v>4270</v>
      </c>
      <c r="G99" s="694">
        <f>G29</f>
        <v>5237.6099999999997</v>
      </c>
      <c r="H99" s="1044">
        <f t="shared" ref="H99:H100" si="37">I99+J99</f>
        <v>5200</v>
      </c>
      <c r="I99" s="694">
        <v>5200</v>
      </c>
      <c r="J99" s="694"/>
      <c r="K99" s="506">
        <f t="shared" si="36"/>
        <v>99.281924389177505</v>
      </c>
    </row>
    <row r="100" spans="1:11" s="500" customFormat="1" ht="14.55" customHeight="1">
      <c r="A100" s="727"/>
      <c r="B100" s="693"/>
      <c r="C100" s="352" t="s">
        <v>84</v>
      </c>
      <c r="D100" s="352"/>
      <c r="E100" s="288"/>
      <c r="F100" s="695">
        <v>4300</v>
      </c>
      <c r="G100" s="1045">
        <f>G19+G21+G33+G38+G40+G42+G50+G53+G60+G62+G71+G73+G75+G85+G89+G91</f>
        <v>155500.79</v>
      </c>
      <c r="H100" s="1044">
        <f t="shared" si="37"/>
        <v>98265.19</v>
      </c>
      <c r="I100" s="1045">
        <v>98265.19</v>
      </c>
      <c r="J100" s="1045"/>
      <c r="K100" s="506">
        <f t="shared" si="36"/>
        <v>63.192727188074095</v>
      </c>
    </row>
    <row r="101" spans="1:11" s="500" customFormat="1" ht="24">
      <c r="A101" s="727"/>
      <c r="B101" s="693"/>
      <c r="C101" s="696" t="s">
        <v>75</v>
      </c>
      <c r="D101" s="691">
        <v>754</v>
      </c>
      <c r="E101" s="288"/>
      <c r="F101" s="695"/>
      <c r="G101" s="1046">
        <f>G102</f>
        <v>15200.15</v>
      </c>
      <c r="H101" s="1046">
        <f t="shared" ref="H101:I102" si="38">H102</f>
        <v>14996.15</v>
      </c>
      <c r="I101" s="1046">
        <f t="shared" si="38"/>
        <v>14996.15</v>
      </c>
      <c r="J101" s="1046"/>
      <c r="K101" s="504">
        <f t="shared" ref="K101:K112" si="39">H101/G101*100</f>
        <v>98.657907981171235</v>
      </c>
    </row>
    <row r="102" spans="1:11" s="500" customFormat="1" ht="14.55" customHeight="1">
      <c r="A102" s="727"/>
      <c r="B102" s="693"/>
      <c r="C102" s="352" t="s">
        <v>144</v>
      </c>
      <c r="D102" s="352"/>
      <c r="E102" s="288">
        <v>75412</v>
      </c>
      <c r="F102" s="695"/>
      <c r="G102" s="1045">
        <f>G103</f>
        <v>15200.15</v>
      </c>
      <c r="H102" s="1045">
        <f t="shared" si="38"/>
        <v>14996.15</v>
      </c>
      <c r="I102" s="1045">
        <f t="shared" si="38"/>
        <v>14996.15</v>
      </c>
      <c r="J102" s="1045"/>
      <c r="K102" s="505">
        <f t="shared" si="39"/>
        <v>98.657907981171235</v>
      </c>
    </row>
    <row r="103" spans="1:11" s="500" customFormat="1" ht="14.55" customHeight="1">
      <c r="A103" s="727"/>
      <c r="B103" s="693"/>
      <c r="C103" s="352" t="s">
        <v>83</v>
      </c>
      <c r="D103" s="352"/>
      <c r="E103" s="288"/>
      <c r="F103" s="695">
        <v>4210</v>
      </c>
      <c r="G103" s="1045">
        <f>G11+G13+G12+G14+G15+G16+G17</f>
        <v>15200.15</v>
      </c>
      <c r="H103" s="1045">
        <f t="shared" ref="H103:I103" si="40">H11+H13+H12+H14+H15+H16+H17</f>
        <v>14996.15</v>
      </c>
      <c r="I103" s="1045">
        <f t="shared" si="40"/>
        <v>14996.15</v>
      </c>
      <c r="J103" s="1045"/>
      <c r="K103" s="505">
        <f t="shared" si="39"/>
        <v>98.657907981171235</v>
      </c>
    </row>
    <row r="104" spans="1:11" s="500" customFormat="1" ht="14.55" customHeight="1">
      <c r="A104" s="727"/>
      <c r="B104" s="690"/>
      <c r="C104" s="691" t="s">
        <v>60</v>
      </c>
      <c r="D104" s="691">
        <v>900</v>
      </c>
      <c r="E104" s="564"/>
      <c r="F104" s="691"/>
      <c r="G104" s="1046">
        <f>G105+G107</f>
        <v>146372.64000000001</v>
      </c>
      <c r="H104" s="1046">
        <f t="shared" ref="H104:J104" si="41">H105+H107</f>
        <v>82355.349999999991</v>
      </c>
      <c r="I104" s="1046">
        <f t="shared" si="41"/>
        <v>68639.62</v>
      </c>
      <c r="J104" s="1046">
        <f t="shared" si="41"/>
        <v>13715.73</v>
      </c>
      <c r="K104" s="504">
        <f t="shared" si="39"/>
        <v>56.264169314702514</v>
      </c>
    </row>
    <row r="105" spans="1:11" s="500" customFormat="1" ht="14.55" customHeight="1">
      <c r="A105" s="727"/>
      <c r="B105" s="690"/>
      <c r="C105" s="352" t="s">
        <v>189</v>
      </c>
      <c r="D105" s="691"/>
      <c r="E105" s="288">
        <v>90015</v>
      </c>
      <c r="F105" s="691"/>
      <c r="G105" s="1045">
        <f>G106</f>
        <v>3300</v>
      </c>
      <c r="H105" s="1044"/>
      <c r="I105" s="1045"/>
      <c r="J105" s="1045"/>
      <c r="K105" s="505"/>
    </row>
    <row r="106" spans="1:11" s="500" customFormat="1" ht="14.55" customHeight="1">
      <c r="A106" s="727"/>
      <c r="B106" s="690"/>
      <c r="C106" s="352" t="s">
        <v>84</v>
      </c>
      <c r="D106" s="691"/>
      <c r="E106" s="564"/>
      <c r="F106" s="352">
        <v>4300</v>
      </c>
      <c r="G106" s="1045">
        <f>G30</f>
        <v>3300</v>
      </c>
      <c r="H106" s="1044"/>
      <c r="I106" s="1045"/>
      <c r="J106" s="1045"/>
      <c r="K106" s="505"/>
    </row>
    <row r="107" spans="1:11" s="500" customFormat="1" ht="14.55" customHeight="1">
      <c r="A107" s="727"/>
      <c r="B107" s="693"/>
      <c r="C107" s="352" t="s">
        <v>242</v>
      </c>
      <c r="D107" s="352"/>
      <c r="E107" s="288">
        <v>90095</v>
      </c>
      <c r="F107" s="352"/>
      <c r="G107" s="1045">
        <f>SUM(G108:G111)</f>
        <v>143072.64000000001</v>
      </c>
      <c r="H107" s="1045">
        <f t="shared" ref="H107:J107" si="42">SUM(H108:H111)</f>
        <v>82355.349999999991</v>
      </c>
      <c r="I107" s="1045">
        <f t="shared" si="42"/>
        <v>68639.62</v>
      </c>
      <c r="J107" s="1045">
        <f t="shared" si="42"/>
        <v>13715.73</v>
      </c>
      <c r="K107" s="505">
        <f t="shared" si="39"/>
        <v>57.561914003963288</v>
      </c>
    </row>
    <row r="108" spans="1:11" s="500" customFormat="1" ht="14.55" customHeight="1">
      <c r="A108" s="727"/>
      <c r="B108" s="693"/>
      <c r="C108" s="352" t="s">
        <v>83</v>
      </c>
      <c r="D108" s="352"/>
      <c r="E108" s="288"/>
      <c r="F108" s="352">
        <v>4210</v>
      </c>
      <c r="G108" s="1045">
        <f>G22+G25+G45+G46+G47+G48+G51+G58+G67+G68+G77+G78+G80+G81+G82+G84+G87</f>
        <v>64339.81</v>
      </c>
      <c r="H108" s="1045">
        <f t="shared" ref="H108:I108" si="43">H22+H25+H45+H46+H47+H48+H51+H58+H67+H68+H77+H78+H80+H81+H82+H84+H87</f>
        <v>56775.67</v>
      </c>
      <c r="I108" s="1045">
        <f t="shared" si="43"/>
        <v>56775.67</v>
      </c>
      <c r="J108" s="1045"/>
      <c r="K108" s="505">
        <f t="shared" si="39"/>
        <v>88.243453003669117</v>
      </c>
    </row>
    <row r="109" spans="1:11" s="500" customFormat="1" ht="14.55" customHeight="1">
      <c r="A109" s="727"/>
      <c r="B109" s="693"/>
      <c r="C109" s="352" t="s">
        <v>157</v>
      </c>
      <c r="D109" s="352"/>
      <c r="E109" s="288"/>
      <c r="F109" s="352">
        <v>4270</v>
      </c>
      <c r="G109" s="1045">
        <f>G26+G57+G65</f>
        <v>17245.75</v>
      </c>
      <c r="H109" s="1045">
        <f t="shared" ref="H109:I109" si="44">H26+H57+H65</f>
        <v>7999.95</v>
      </c>
      <c r="I109" s="1045">
        <f t="shared" si="44"/>
        <v>7999.95</v>
      </c>
      <c r="J109" s="1045"/>
      <c r="K109" s="505">
        <f t="shared" si="39"/>
        <v>46.387950654509083</v>
      </c>
    </row>
    <row r="110" spans="1:11" s="500" customFormat="1" ht="14.55" customHeight="1">
      <c r="A110" s="727"/>
      <c r="B110" s="690"/>
      <c r="C110" s="352" t="s">
        <v>84</v>
      </c>
      <c r="D110" s="691"/>
      <c r="E110" s="564"/>
      <c r="F110" s="352">
        <v>4300</v>
      </c>
      <c r="G110" s="1045">
        <f>G34+G35+G54+G59+G69</f>
        <v>13807.08</v>
      </c>
      <c r="H110" s="1045">
        <f t="shared" ref="H110:I110" si="45">H34+H35+H54+H59+H69</f>
        <v>3864</v>
      </c>
      <c r="I110" s="1045">
        <f t="shared" si="45"/>
        <v>3864</v>
      </c>
      <c r="J110" s="1045"/>
      <c r="K110" s="505">
        <f t="shared" si="39"/>
        <v>27.985642148810609</v>
      </c>
    </row>
    <row r="111" spans="1:11" s="500" customFormat="1" ht="22.8">
      <c r="A111" s="727"/>
      <c r="B111" s="693"/>
      <c r="C111" s="695" t="s">
        <v>165</v>
      </c>
      <c r="D111" s="352"/>
      <c r="E111" s="288"/>
      <c r="F111" s="352">
        <v>6060</v>
      </c>
      <c r="G111" s="1045">
        <f>G9+G36+G66</f>
        <v>47680</v>
      </c>
      <c r="H111" s="1044">
        <f t="shared" ref="H111" si="46">I111+J111</f>
        <v>13715.73</v>
      </c>
      <c r="I111" s="1045"/>
      <c r="J111" s="1045">
        <v>13715.73</v>
      </c>
      <c r="K111" s="506">
        <f t="shared" si="39"/>
        <v>28.766212248322148</v>
      </c>
    </row>
    <row r="112" spans="1:11" s="495" customFormat="1" ht="19.95" customHeight="1">
      <c r="A112" s="726"/>
      <c r="B112" s="353"/>
      <c r="C112" s="1237" t="s">
        <v>243</v>
      </c>
      <c r="D112" s="1238"/>
      <c r="E112" s="1238"/>
      <c r="F112" s="1239"/>
      <c r="G112" s="692">
        <f>G97+G101+G104</f>
        <v>322311.19</v>
      </c>
      <c r="H112" s="692">
        <f t="shared" ref="H112:J112" si="47">H97+H101+H104</f>
        <v>200816.69</v>
      </c>
      <c r="I112" s="692">
        <f t="shared" si="47"/>
        <v>187100.96</v>
      </c>
      <c r="J112" s="692">
        <f t="shared" si="47"/>
        <v>13715.73</v>
      </c>
      <c r="K112" s="1104">
        <f t="shared" si="39"/>
        <v>62.305218134064788</v>
      </c>
    </row>
    <row r="113" spans="1:11" s="495" customFormat="1" ht="13.95" customHeight="1">
      <c r="A113" s="502"/>
      <c r="E113" s="503"/>
      <c r="I113" s="503"/>
      <c r="K113" s="697"/>
    </row>
    <row r="114" spans="1:11" s="495" customFormat="1" ht="13.95" customHeight="1">
      <c r="A114" s="502"/>
      <c r="E114" s="503"/>
      <c r="I114" s="503"/>
      <c r="K114" s="697"/>
    </row>
    <row r="115" spans="1:11" s="495" customFormat="1" ht="13.95" customHeight="1">
      <c r="A115" s="502"/>
      <c r="E115" s="503"/>
      <c r="I115" s="503"/>
      <c r="K115" s="697"/>
    </row>
    <row r="116" spans="1:11" s="495" customFormat="1" ht="13.95" customHeight="1">
      <c r="A116" s="502"/>
      <c r="E116" s="503"/>
      <c r="I116" s="503"/>
      <c r="K116" s="697"/>
    </row>
    <row r="117" spans="1:11" s="495" customFormat="1" ht="13.95" customHeight="1">
      <c r="A117" s="502"/>
      <c r="E117" s="503"/>
      <c r="I117" s="503"/>
      <c r="K117" s="697"/>
    </row>
    <row r="118" spans="1:11" s="495" customFormat="1" ht="13.95" customHeight="1">
      <c r="A118" s="502"/>
      <c r="E118" s="503"/>
      <c r="I118" s="503"/>
      <c r="K118" s="697"/>
    </row>
    <row r="119" spans="1:11" s="495" customFormat="1" ht="13.95" customHeight="1">
      <c r="A119" s="502"/>
      <c r="E119" s="503"/>
      <c r="I119" s="503"/>
      <c r="K119" s="697"/>
    </row>
    <row r="120" spans="1:11" s="495" customFormat="1" ht="13.95" customHeight="1">
      <c r="A120" s="502"/>
      <c r="E120" s="503"/>
      <c r="I120" s="503"/>
      <c r="K120" s="697"/>
    </row>
    <row r="121" spans="1:11" s="495" customFormat="1" ht="13.95" customHeight="1">
      <c r="A121" s="502"/>
      <c r="E121" s="503"/>
      <c r="I121" s="503"/>
      <c r="K121" s="697"/>
    </row>
    <row r="122" spans="1:11" s="495" customFormat="1" ht="13.95" customHeight="1">
      <c r="A122" s="502"/>
      <c r="E122" s="503"/>
      <c r="I122" s="503"/>
      <c r="K122" s="697"/>
    </row>
    <row r="123" spans="1:11" s="495" customFormat="1" ht="13.95" customHeight="1">
      <c r="A123" s="502"/>
      <c r="E123" s="503"/>
      <c r="I123" s="503"/>
      <c r="K123" s="697"/>
    </row>
    <row r="124" spans="1:11" s="495" customFormat="1" ht="13.95" customHeight="1">
      <c r="A124" s="502"/>
      <c r="E124" s="503"/>
      <c r="I124" s="503"/>
      <c r="K124" s="697"/>
    </row>
    <row r="125" spans="1:11" s="495" customFormat="1" ht="13.95" customHeight="1">
      <c r="A125" s="502"/>
      <c r="E125" s="503"/>
      <c r="I125" s="503"/>
      <c r="K125" s="697"/>
    </row>
    <row r="126" spans="1:11" s="495" customFormat="1" ht="13.95" customHeight="1">
      <c r="A126" s="502"/>
      <c r="E126" s="503"/>
      <c r="I126" s="503"/>
      <c r="K126" s="697"/>
    </row>
    <row r="127" spans="1:11" s="495" customFormat="1" ht="13.95" customHeight="1">
      <c r="A127" s="502"/>
      <c r="E127" s="503"/>
      <c r="I127" s="503"/>
      <c r="K127" s="697"/>
    </row>
    <row r="128" spans="1:11" s="495" customFormat="1" ht="13.95" customHeight="1">
      <c r="A128" s="502"/>
      <c r="E128" s="503"/>
      <c r="I128" s="503"/>
      <c r="K128" s="697"/>
    </row>
    <row r="129" spans="1:11" s="495" customFormat="1" ht="13.95" customHeight="1">
      <c r="A129" s="502"/>
      <c r="E129" s="503"/>
      <c r="I129" s="503"/>
      <c r="K129" s="697"/>
    </row>
    <row r="130" spans="1:11" s="495" customFormat="1" ht="13.95" customHeight="1">
      <c r="A130" s="502"/>
      <c r="E130" s="503"/>
      <c r="I130" s="503"/>
      <c r="K130" s="697"/>
    </row>
    <row r="131" spans="1:11" s="495" customFormat="1" ht="13.95" customHeight="1">
      <c r="A131" s="502"/>
      <c r="E131" s="503"/>
      <c r="I131" s="503"/>
      <c r="K131" s="697"/>
    </row>
    <row r="132" spans="1:11" s="495" customFormat="1" ht="13.95" customHeight="1">
      <c r="A132" s="502"/>
      <c r="E132" s="503"/>
      <c r="I132" s="503"/>
      <c r="K132" s="697"/>
    </row>
    <row r="133" spans="1:11" s="495" customFormat="1" ht="12">
      <c r="A133" s="502"/>
      <c r="E133" s="503"/>
      <c r="I133" s="503"/>
      <c r="K133" s="697"/>
    </row>
    <row r="134" spans="1:11" s="495" customFormat="1" ht="12">
      <c r="A134" s="502"/>
      <c r="E134" s="503"/>
      <c r="I134" s="503"/>
      <c r="K134" s="697"/>
    </row>
    <row r="135" spans="1:11" s="495" customFormat="1" ht="12">
      <c r="A135" s="502"/>
      <c r="E135" s="503"/>
      <c r="I135" s="503"/>
      <c r="K135" s="697"/>
    </row>
    <row r="136" spans="1:11" s="495" customFormat="1" ht="12">
      <c r="A136" s="502"/>
      <c r="E136" s="503"/>
      <c r="I136" s="503"/>
      <c r="K136" s="697"/>
    </row>
    <row r="137" spans="1:11" s="495" customFormat="1" ht="12">
      <c r="A137" s="502"/>
      <c r="E137" s="503"/>
      <c r="I137" s="503"/>
      <c r="K137" s="697"/>
    </row>
    <row r="138" spans="1:11" s="495" customFormat="1" ht="12">
      <c r="A138" s="502"/>
      <c r="E138" s="503"/>
      <c r="I138" s="503"/>
      <c r="K138" s="697"/>
    </row>
    <row r="139" spans="1:11" s="495" customFormat="1" ht="12">
      <c r="A139" s="502"/>
      <c r="E139" s="503"/>
      <c r="I139" s="503"/>
      <c r="K139" s="697"/>
    </row>
    <row r="140" spans="1:11" s="495" customFormat="1" ht="12">
      <c r="A140" s="502"/>
      <c r="E140" s="503"/>
      <c r="I140" s="503"/>
      <c r="K140" s="697"/>
    </row>
    <row r="141" spans="1:11" s="495" customFormat="1" ht="12">
      <c r="A141" s="502"/>
      <c r="E141" s="503"/>
      <c r="I141" s="503"/>
      <c r="K141" s="697"/>
    </row>
    <row r="142" spans="1:11" s="495" customFormat="1" ht="12">
      <c r="A142" s="502"/>
      <c r="E142" s="503"/>
      <c r="I142" s="503"/>
      <c r="K142" s="697"/>
    </row>
    <row r="143" spans="1:11" s="495" customFormat="1" ht="12">
      <c r="A143" s="502"/>
      <c r="E143" s="503"/>
      <c r="I143" s="503"/>
      <c r="K143" s="697"/>
    </row>
    <row r="144" spans="1:11" s="495" customFormat="1" ht="12">
      <c r="A144" s="502"/>
      <c r="E144" s="503"/>
      <c r="I144" s="503"/>
      <c r="K144" s="697"/>
    </row>
    <row r="145" spans="1:11" s="495" customFormat="1" ht="12">
      <c r="A145" s="502"/>
      <c r="E145" s="503"/>
      <c r="I145" s="503"/>
      <c r="K145" s="697"/>
    </row>
    <row r="146" spans="1:11" s="495" customFormat="1" ht="12">
      <c r="A146" s="502"/>
      <c r="E146" s="503"/>
      <c r="I146" s="503"/>
      <c r="K146" s="697"/>
    </row>
    <row r="147" spans="1:11" s="495" customFormat="1" ht="12">
      <c r="A147" s="502"/>
      <c r="E147" s="503"/>
      <c r="I147" s="503"/>
      <c r="K147" s="697"/>
    </row>
    <row r="148" spans="1:11" s="495" customFormat="1" ht="12">
      <c r="A148" s="502"/>
      <c r="E148" s="503"/>
      <c r="I148" s="503"/>
      <c r="K148" s="697"/>
    </row>
    <row r="149" spans="1:11" s="495" customFormat="1" ht="12">
      <c r="A149" s="502"/>
      <c r="E149" s="503"/>
      <c r="I149" s="503"/>
      <c r="K149" s="697"/>
    </row>
    <row r="150" spans="1:11" s="495" customFormat="1" ht="12">
      <c r="A150" s="502"/>
      <c r="E150" s="503"/>
      <c r="I150" s="503"/>
      <c r="K150" s="697"/>
    </row>
    <row r="151" spans="1:11" s="495" customFormat="1" ht="12">
      <c r="A151" s="502"/>
      <c r="E151" s="503"/>
      <c r="I151" s="503"/>
      <c r="K151" s="697"/>
    </row>
    <row r="152" spans="1:11" s="495" customFormat="1" ht="12">
      <c r="A152" s="502"/>
      <c r="E152" s="503"/>
      <c r="I152" s="503"/>
      <c r="K152" s="697"/>
    </row>
    <row r="153" spans="1:11" s="495" customFormat="1" ht="12">
      <c r="A153" s="502"/>
      <c r="E153" s="503"/>
      <c r="I153" s="503"/>
      <c r="K153" s="697"/>
    </row>
    <row r="154" spans="1:11" s="495" customFormat="1" ht="12">
      <c r="A154" s="502"/>
      <c r="E154" s="503"/>
      <c r="I154" s="503"/>
      <c r="K154" s="697"/>
    </row>
    <row r="155" spans="1:11" s="495" customFormat="1" ht="12">
      <c r="A155" s="502"/>
      <c r="E155" s="503"/>
      <c r="I155" s="503"/>
      <c r="K155" s="697"/>
    </row>
    <row r="156" spans="1:11" s="495" customFormat="1" ht="12">
      <c r="A156" s="502"/>
      <c r="E156" s="503"/>
      <c r="I156" s="503"/>
      <c r="K156" s="697"/>
    </row>
    <row r="157" spans="1:11" s="495" customFormat="1" ht="12">
      <c r="A157" s="502"/>
      <c r="E157" s="503"/>
      <c r="I157" s="503"/>
      <c r="K157" s="697"/>
    </row>
    <row r="158" spans="1:11" s="495" customFormat="1" ht="12">
      <c r="A158" s="502"/>
      <c r="E158" s="503"/>
      <c r="I158" s="503"/>
      <c r="K158" s="697"/>
    </row>
    <row r="159" spans="1:11" s="495" customFormat="1" ht="12">
      <c r="A159" s="502"/>
      <c r="E159" s="503"/>
      <c r="I159" s="503"/>
      <c r="K159" s="697"/>
    </row>
    <row r="160" spans="1:11" s="495" customFormat="1" ht="12">
      <c r="A160" s="502"/>
      <c r="E160" s="503"/>
      <c r="I160" s="503"/>
      <c r="K160" s="697"/>
    </row>
    <row r="161" spans="1:11" s="495" customFormat="1" ht="12">
      <c r="A161" s="502"/>
      <c r="E161" s="503"/>
      <c r="I161" s="503"/>
      <c r="K161" s="697"/>
    </row>
    <row r="162" spans="1:11" s="495" customFormat="1" ht="12">
      <c r="A162" s="502"/>
      <c r="E162" s="503"/>
      <c r="I162" s="503"/>
      <c r="K162" s="697"/>
    </row>
    <row r="163" spans="1:11" s="495" customFormat="1" ht="12">
      <c r="A163" s="502"/>
      <c r="E163" s="503"/>
      <c r="I163" s="503"/>
      <c r="K163" s="697"/>
    </row>
    <row r="164" spans="1:11" s="495" customFormat="1" ht="12">
      <c r="A164" s="502"/>
      <c r="E164" s="503"/>
      <c r="I164" s="503"/>
      <c r="K164" s="697"/>
    </row>
    <row r="165" spans="1:11" s="495" customFormat="1" ht="12">
      <c r="A165" s="502"/>
      <c r="E165" s="503"/>
      <c r="I165" s="503"/>
      <c r="K165" s="697"/>
    </row>
    <row r="166" spans="1:11" s="495" customFormat="1" ht="12">
      <c r="A166" s="502"/>
      <c r="E166" s="503"/>
      <c r="I166" s="503"/>
      <c r="K166" s="697"/>
    </row>
    <row r="167" spans="1:11" s="495" customFormat="1" ht="12">
      <c r="A167" s="502"/>
      <c r="E167" s="503"/>
      <c r="I167" s="503"/>
      <c r="K167" s="697"/>
    </row>
    <row r="168" spans="1:11" s="495" customFormat="1" ht="12">
      <c r="A168" s="502"/>
      <c r="E168" s="503"/>
      <c r="I168" s="503"/>
      <c r="K168" s="697"/>
    </row>
    <row r="169" spans="1:11" s="495" customFormat="1" ht="12">
      <c r="A169" s="502"/>
      <c r="E169" s="503"/>
      <c r="I169" s="503"/>
      <c r="K169" s="697"/>
    </row>
    <row r="170" spans="1:11" s="495" customFormat="1" ht="12">
      <c r="A170" s="502"/>
      <c r="E170" s="503"/>
      <c r="I170" s="503"/>
      <c r="K170" s="697"/>
    </row>
    <row r="171" spans="1:11" s="495" customFormat="1" ht="12">
      <c r="A171" s="502"/>
      <c r="E171" s="503"/>
      <c r="I171" s="503"/>
      <c r="K171" s="697"/>
    </row>
    <row r="172" spans="1:11" s="495" customFormat="1" ht="12">
      <c r="A172" s="502"/>
      <c r="E172" s="503"/>
      <c r="I172" s="503"/>
      <c r="K172" s="697"/>
    </row>
    <row r="173" spans="1:11" s="495" customFormat="1" ht="12">
      <c r="A173" s="502"/>
      <c r="E173" s="503"/>
      <c r="I173" s="503"/>
      <c r="K173" s="697"/>
    </row>
    <row r="174" spans="1:11" s="495" customFormat="1" ht="12">
      <c r="A174" s="502"/>
      <c r="E174" s="503"/>
      <c r="I174" s="503"/>
      <c r="K174" s="697"/>
    </row>
    <row r="175" spans="1:11" s="495" customFormat="1" ht="12">
      <c r="A175" s="502"/>
      <c r="E175" s="503"/>
      <c r="I175" s="503"/>
      <c r="K175" s="697"/>
    </row>
    <row r="176" spans="1:11" s="495" customFormat="1" ht="12">
      <c r="A176" s="502"/>
      <c r="E176" s="503"/>
      <c r="I176" s="503"/>
      <c r="K176" s="697"/>
    </row>
    <row r="177" spans="1:11" s="495" customFormat="1" ht="12">
      <c r="A177" s="502"/>
      <c r="E177" s="503"/>
      <c r="I177" s="503"/>
      <c r="K177" s="697"/>
    </row>
    <row r="178" spans="1:11" s="495" customFormat="1" ht="12">
      <c r="A178" s="502"/>
      <c r="E178" s="503"/>
      <c r="I178" s="503"/>
      <c r="K178" s="697"/>
    </row>
    <row r="179" spans="1:11" s="495" customFormat="1" ht="12">
      <c r="A179" s="502"/>
      <c r="E179" s="503"/>
      <c r="I179" s="503"/>
      <c r="K179" s="697"/>
    </row>
    <row r="180" spans="1:11" s="495" customFormat="1" ht="12">
      <c r="A180" s="502"/>
      <c r="E180" s="503"/>
      <c r="I180" s="503"/>
      <c r="K180" s="697"/>
    </row>
    <row r="181" spans="1:11" s="495" customFormat="1" ht="12">
      <c r="A181" s="502"/>
      <c r="E181" s="503"/>
      <c r="I181" s="503"/>
      <c r="K181" s="697"/>
    </row>
    <row r="182" spans="1:11" s="495" customFormat="1" ht="12">
      <c r="A182" s="502"/>
      <c r="E182" s="503"/>
      <c r="I182" s="503"/>
      <c r="K182" s="697"/>
    </row>
    <row r="183" spans="1:11" s="495" customFormat="1" ht="12">
      <c r="A183" s="502"/>
      <c r="E183" s="503"/>
      <c r="I183" s="503"/>
      <c r="K183" s="697"/>
    </row>
    <row r="184" spans="1:11" s="495" customFormat="1" ht="12">
      <c r="A184" s="502"/>
      <c r="E184" s="503"/>
      <c r="I184" s="503"/>
      <c r="K184" s="697"/>
    </row>
    <row r="185" spans="1:11" s="495" customFormat="1" ht="12">
      <c r="A185" s="502"/>
      <c r="E185" s="503"/>
      <c r="I185" s="503"/>
      <c r="K185" s="697"/>
    </row>
    <row r="186" spans="1:11" s="495" customFormat="1" ht="12">
      <c r="A186" s="502"/>
      <c r="E186" s="503"/>
      <c r="I186" s="503"/>
      <c r="K186" s="697"/>
    </row>
    <row r="187" spans="1:11" s="495" customFormat="1" ht="12">
      <c r="A187" s="502"/>
      <c r="E187" s="503"/>
      <c r="I187" s="503"/>
      <c r="K187" s="697"/>
    </row>
    <row r="188" spans="1:11" s="495" customFormat="1" ht="12">
      <c r="A188" s="502"/>
      <c r="E188" s="503"/>
      <c r="I188" s="503"/>
      <c r="K188" s="697"/>
    </row>
    <row r="189" spans="1:11" s="495" customFormat="1" ht="12">
      <c r="A189" s="502"/>
      <c r="E189" s="503"/>
      <c r="I189" s="503"/>
      <c r="K189" s="697"/>
    </row>
    <row r="190" spans="1:11" s="495" customFormat="1" ht="12">
      <c r="A190" s="502"/>
      <c r="E190" s="503"/>
      <c r="I190" s="503"/>
      <c r="K190" s="697"/>
    </row>
    <row r="191" spans="1:11" s="495" customFormat="1" ht="12">
      <c r="A191" s="502"/>
      <c r="E191" s="503"/>
      <c r="I191" s="503"/>
      <c r="K191" s="697"/>
    </row>
    <row r="192" spans="1:11" s="495" customFormat="1" ht="12">
      <c r="A192" s="502"/>
      <c r="E192" s="503"/>
      <c r="I192" s="503"/>
      <c r="K192" s="697"/>
    </row>
  </sheetData>
  <mergeCells count="98">
    <mergeCell ref="H6:H7"/>
    <mergeCell ref="I6:J6"/>
    <mergeCell ref="K6:K7"/>
    <mergeCell ref="C1:G1"/>
    <mergeCell ref="F6:F7"/>
    <mergeCell ref="G6:G7"/>
    <mergeCell ref="C2:H2"/>
    <mergeCell ref="C3:H3"/>
    <mergeCell ref="C4:H4"/>
    <mergeCell ref="A6:A7"/>
    <mergeCell ref="B6:B7"/>
    <mergeCell ref="C6:C7"/>
    <mergeCell ref="D6:D7"/>
    <mergeCell ref="E6:E7"/>
    <mergeCell ref="A9:A18"/>
    <mergeCell ref="B9:B18"/>
    <mergeCell ref="C10:K10"/>
    <mergeCell ref="C18:F18"/>
    <mergeCell ref="A19:A20"/>
    <mergeCell ref="B19:B20"/>
    <mergeCell ref="C20:F20"/>
    <mergeCell ref="A21:A23"/>
    <mergeCell ref="B21:B23"/>
    <mergeCell ref="C23:F23"/>
    <mergeCell ref="A24:A27"/>
    <mergeCell ref="B24:B27"/>
    <mergeCell ref="C24:K24"/>
    <mergeCell ref="C27:F27"/>
    <mergeCell ref="A28:A31"/>
    <mergeCell ref="B28:B31"/>
    <mergeCell ref="C28:K28"/>
    <mergeCell ref="C31:F31"/>
    <mergeCell ref="A32:A37"/>
    <mergeCell ref="B32:B37"/>
    <mergeCell ref="C37:F37"/>
    <mergeCell ref="A38:A39"/>
    <mergeCell ref="B38:B39"/>
    <mergeCell ref="C39:F39"/>
    <mergeCell ref="A40:A41"/>
    <mergeCell ref="B40:B41"/>
    <mergeCell ref="C41:F41"/>
    <mergeCell ref="A42:A43"/>
    <mergeCell ref="B42:B43"/>
    <mergeCell ref="C43:F43"/>
    <mergeCell ref="A44:A49"/>
    <mergeCell ref="B44:B49"/>
    <mergeCell ref="C44:K44"/>
    <mergeCell ref="C49:F49"/>
    <mergeCell ref="A50:A52"/>
    <mergeCell ref="B50:B52"/>
    <mergeCell ref="C52:F52"/>
    <mergeCell ref="A53:A55"/>
    <mergeCell ref="B53:B55"/>
    <mergeCell ref="C55:F55"/>
    <mergeCell ref="A56:A61"/>
    <mergeCell ref="B56:B61"/>
    <mergeCell ref="C56:K56"/>
    <mergeCell ref="C61:F61"/>
    <mergeCell ref="A62:A63"/>
    <mergeCell ref="B62:B63"/>
    <mergeCell ref="C63:F63"/>
    <mergeCell ref="A64:A70"/>
    <mergeCell ref="B64:B70"/>
    <mergeCell ref="C64:K64"/>
    <mergeCell ref="C70:F70"/>
    <mergeCell ref="A84:A86"/>
    <mergeCell ref="B84:B86"/>
    <mergeCell ref="C86:F86"/>
    <mergeCell ref="A71:A72"/>
    <mergeCell ref="B71:B72"/>
    <mergeCell ref="C72:F72"/>
    <mergeCell ref="A73:A74"/>
    <mergeCell ref="B73:B74"/>
    <mergeCell ref="C74:F74"/>
    <mergeCell ref="A75:A83"/>
    <mergeCell ref="B75:B83"/>
    <mergeCell ref="C76:K76"/>
    <mergeCell ref="C79:K79"/>
    <mergeCell ref="C83:F83"/>
    <mergeCell ref="A87:A88"/>
    <mergeCell ref="B87:B88"/>
    <mergeCell ref="C88:F88"/>
    <mergeCell ref="A89:A90"/>
    <mergeCell ref="B89:B90"/>
    <mergeCell ref="C90:F90"/>
    <mergeCell ref="A91:A92"/>
    <mergeCell ref="B91:B92"/>
    <mergeCell ref="C92:F92"/>
    <mergeCell ref="A93:F93"/>
    <mergeCell ref="C95:C96"/>
    <mergeCell ref="D95:D96"/>
    <mergeCell ref="E95:E96"/>
    <mergeCell ref="F95:F96"/>
    <mergeCell ref="G95:G96"/>
    <mergeCell ref="H95:H96"/>
    <mergeCell ref="I95:J95"/>
    <mergeCell ref="K95:K96"/>
    <mergeCell ref="C112:F112"/>
  </mergeCells>
  <pageMargins left="0.78740157480314965" right="0.78740157480314965" top="0.94488188976377963" bottom="0.94488188976377963" header="0" footer="0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Normal="100" zoomScaleSheetLayoutView="100" workbookViewId="0">
      <selection activeCell="B1" sqref="B1"/>
    </sheetView>
  </sheetViews>
  <sheetFormatPr defaultRowHeight="15"/>
  <cols>
    <col min="1" max="1" width="4.44140625" style="339" customWidth="1"/>
    <col min="2" max="3" width="6.88671875" style="339" customWidth="1"/>
    <col min="4" max="4" width="29.109375" style="318" customWidth="1"/>
    <col min="5" max="5" width="10.88671875" style="318" customWidth="1"/>
    <col min="6" max="7" width="10.88671875" style="340" customWidth="1"/>
    <col min="8" max="8" width="11.6640625" style="340" customWidth="1"/>
    <col min="9" max="9" width="6.109375" style="318" customWidth="1"/>
    <col min="10" max="10" width="8.88671875" style="318"/>
    <col min="11" max="11" width="14.33203125" style="318" bestFit="1" customWidth="1"/>
    <col min="12" max="256" width="8.88671875" style="318"/>
    <col min="257" max="257" width="4.44140625" style="318" customWidth="1"/>
    <col min="258" max="259" width="6.88671875" style="318" customWidth="1"/>
    <col min="260" max="260" width="33.5546875" style="318" customWidth="1"/>
    <col min="261" max="261" width="10.6640625" style="318" customWidth="1"/>
    <col min="262" max="262" width="10.88671875" style="318" customWidth="1"/>
    <col min="263" max="263" width="10.5546875" style="318" customWidth="1"/>
    <col min="264" max="264" width="11" style="318" customWidth="1"/>
    <col min="265" max="265" width="6.109375" style="318" customWidth="1"/>
    <col min="266" max="512" width="8.88671875" style="318"/>
    <col min="513" max="513" width="4.44140625" style="318" customWidth="1"/>
    <col min="514" max="515" width="6.88671875" style="318" customWidth="1"/>
    <col min="516" max="516" width="33.5546875" style="318" customWidth="1"/>
    <col min="517" max="517" width="10.6640625" style="318" customWidth="1"/>
    <col min="518" max="518" width="10.88671875" style="318" customWidth="1"/>
    <col min="519" max="519" width="10.5546875" style="318" customWidth="1"/>
    <col min="520" max="520" width="11" style="318" customWidth="1"/>
    <col min="521" max="521" width="6.109375" style="318" customWidth="1"/>
    <col min="522" max="768" width="8.88671875" style="318"/>
    <col min="769" max="769" width="4.44140625" style="318" customWidth="1"/>
    <col min="770" max="771" width="6.88671875" style="318" customWidth="1"/>
    <col min="772" max="772" width="33.5546875" style="318" customWidth="1"/>
    <col min="773" max="773" width="10.6640625" style="318" customWidth="1"/>
    <col min="774" max="774" width="10.88671875" style="318" customWidth="1"/>
    <col min="775" max="775" width="10.5546875" style="318" customWidth="1"/>
    <col min="776" max="776" width="11" style="318" customWidth="1"/>
    <col min="777" max="777" width="6.109375" style="318" customWidth="1"/>
    <col min="778" max="1024" width="8.88671875" style="318"/>
    <col min="1025" max="1025" width="4.44140625" style="318" customWidth="1"/>
    <col min="1026" max="1027" width="6.88671875" style="318" customWidth="1"/>
    <col min="1028" max="1028" width="33.5546875" style="318" customWidth="1"/>
    <col min="1029" max="1029" width="10.6640625" style="318" customWidth="1"/>
    <col min="1030" max="1030" width="10.88671875" style="318" customWidth="1"/>
    <col min="1031" max="1031" width="10.5546875" style="318" customWidth="1"/>
    <col min="1032" max="1032" width="11" style="318" customWidth="1"/>
    <col min="1033" max="1033" width="6.109375" style="318" customWidth="1"/>
    <col min="1034" max="1280" width="8.88671875" style="318"/>
    <col min="1281" max="1281" width="4.44140625" style="318" customWidth="1"/>
    <col min="1282" max="1283" width="6.88671875" style="318" customWidth="1"/>
    <col min="1284" max="1284" width="33.5546875" style="318" customWidth="1"/>
    <col min="1285" max="1285" width="10.6640625" style="318" customWidth="1"/>
    <col min="1286" max="1286" width="10.88671875" style="318" customWidth="1"/>
    <col min="1287" max="1287" width="10.5546875" style="318" customWidth="1"/>
    <col min="1288" max="1288" width="11" style="318" customWidth="1"/>
    <col min="1289" max="1289" width="6.109375" style="318" customWidth="1"/>
    <col min="1290" max="1536" width="8.88671875" style="318"/>
    <col min="1537" max="1537" width="4.44140625" style="318" customWidth="1"/>
    <col min="1538" max="1539" width="6.88671875" style="318" customWidth="1"/>
    <col min="1540" max="1540" width="33.5546875" style="318" customWidth="1"/>
    <col min="1541" max="1541" width="10.6640625" style="318" customWidth="1"/>
    <col min="1542" max="1542" width="10.88671875" style="318" customWidth="1"/>
    <col min="1543" max="1543" width="10.5546875" style="318" customWidth="1"/>
    <col min="1544" max="1544" width="11" style="318" customWidth="1"/>
    <col min="1545" max="1545" width="6.109375" style="318" customWidth="1"/>
    <col min="1546" max="1792" width="8.88671875" style="318"/>
    <col min="1793" max="1793" width="4.44140625" style="318" customWidth="1"/>
    <col min="1794" max="1795" width="6.88671875" style="318" customWidth="1"/>
    <col min="1796" max="1796" width="33.5546875" style="318" customWidth="1"/>
    <col min="1797" max="1797" width="10.6640625" style="318" customWidth="1"/>
    <col min="1798" max="1798" width="10.88671875" style="318" customWidth="1"/>
    <col min="1799" max="1799" width="10.5546875" style="318" customWidth="1"/>
    <col min="1800" max="1800" width="11" style="318" customWidth="1"/>
    <col min="1801" max="1801" width="6.109375" style="318" customWidth="1"/>
    <col min="1802" max="2048" width="8.88671875" style="318"/>
    <col min="2049" max="2049" width="4.44140625" style="318" customWidth="1"/>
    <col min="2050" max="2051" width="6.88671875" style="318" customWidth="1"/>
    <col min="2052" max="2052" width="33.5546875" style="318" customWidth="1"/>
    <col min="2053" max="2053" width="10.6640625" style="318" customWidth="1"/>
    <col min="2054" max="2054" width="10.88671875" style="318" customWidth="1"/>
    <col min="2055" max="2055" width="10.5546875" style="318" customWidth="1"/>
    <col min="2056" max="2056" width="11" style="318" customWidth="1"/>
    <col min="2057" max="2057" width="6.109375" style="318" customWidth="1"/>
    <col min="2058" max="2304" width="8.88671875" style="318"/>
    <col min="2305" max="2305" width="4.44140625" style="318" customWidth="1"/>
    <col min="2306" max="2307" width="6.88671875" style="318" customWidth="1"/>
    <col min="2308" max="2308" width="33.5546875" style="318" customWidth="1"/>
    <col min="2309" max="2309" width="10.6640625" style="318" customWidth="1"/>
    <col min="2310" max="2310" width="10.88671875" style="318" customWidth="1"/>
    <col min="2311" max="2311" width="10.5546875" style="318" customWidth="1"/>
    <col min="2312" max="2312" width="11" style="318" customWidth="1"/>
    <col min="2313" max="2313" width="6.109375" style="318" customWidth="1"/>
    <col min="2314" max="2560" width="8.88671875" style="318"/>
    <col min="2561" max="2561" width="4.44140625" style="318" customWidth="1"/>
    <col min="2562" max="2563" width="6.88671875" style="318" customWidth="1"/>
    <col min="2564" max="2564" width="33.5546875" style="318" customWidth="1"/>
    <col min="2565" max="2565" width="10.6640625" style="318" customWidth="1"/>
    <col min="2566" max="2566" width="10.88671875" style="318" customWidth="1"/>
    <col min="2567" max="2567" width="10.5546875" style="318" customWidth="1"/>
    <col min="2568" max="2568" width="11" style="318" customWidth="1"/>
    <col min="2569" max="2569" width="6.109375" style="318" customWidth="1"/>
    <col min="2570" max="2816" width="8.88671875" style="318"/>
    <col min="2817" max="2817" width="4.44140625" style="318" customWidth="1"/>
    <col min="2818" max="2819" width="6.88671875" style="318" customWidth="1"/>
    <col min="2820" max="2820" width="33.5546875" style="318" customWidth="1"/>
    <col min="2821" max="2821" width="10.6640625" style="318" customWidth="1"/>
    <col min="2822" max="2822" width="10.88671875" style="318" customWidth="1"/>
    <col min="2823" max="2823" width="10.5546875" style="318" customWidth="1"/>
    <col min="2824" max="2824" width="11" style="318" customWidth="1"/>
    <col min="2825" max="2825" width="6.109375" style="318" customWidth="1"/>
    <col min="2826" max="3072" width="8.88671875" style="318"/>
    <col min="3073" max="3073" width="4.44140625" style="318" customWidth="1"/>
    <col min="3074" max="3075" width="6.88671875" style="318" customWidth="1"/>
    <col min="3076" max="3076" width="33.5546875" style="318" customWidth="1"/>
    <col min="3077" max="3077" width="10.6640625" style="318" customWidth="1"/>
    <col min="3078" max="3078" width="10.88671875" style="318" customWidth="1"/>
    <col min="3079" max="3079" width="10.5546875" style="318" customWidth="1"/>
    <col min="3080" max="3080" width="11" style="318" customWidth="1"/>
    <col min="3081" max="3081" width="6.109375" style="318" customWidth="1"/>
    <col min="3082" max="3328" width="8.88671875" style="318"/>
    <col min="3329" max="3329" width="4.44140625" style="318" customWidth="1"/>
    <col min="3330" max="3331" width="6.88671875" style="318" customWidth="1"/>
    <col min="3332" max="3332" width="33.5546875" style="318" customWidth="1"/>
    <col min="3333" max="3333" width="10.6640625" style="318" customWidth="1"/>
    <col min="3334" max="3334" width="10.88671875" style="318" customWidth="1"/>
    <col min="3335" max="3335" width="10.5546875" style="318" customWidth="1"/>
    <col min="3336" max="3336" width="11" style="318" customWidth="1"/>
    <col min="3337" max="3337" width="6.109375" style="318" customWidth="1"/>
    <col min="3338" max="3584" width="8.88671875" style="318"/>
    <col min="3585" max="3585" width="4.44140625" style="318" customWidth="1"/>
    <col min="3586" max="3587" width="6.88671875" style="318" customWidth="1"/>
    <col min="3588" max="3588" width="33.5546875" style="318" customWidth="1"/>
    <col min="3589" max="3589" width="10.6640625" style="318" customWidth="1"/>
    <col min="3590" max="3590" width="10.88671875" style="318" customWidth="1"/>
    <col min="3591" max="3591" width="10.5546875" style="318" customWidth="1"/>
    <col min="3592" max="3592" width="11" style="318" customWidth="1"/>
    <col min="3593" max="3593" width="6.109375" style="318" customWidth="1"/>
    <col min="3594" max="3840" width="8.88671875" style="318"/>
    <col min="3841" max="3841" width="4.44140625" style="318" customWidth="1"/>
    <col min="3842" max="3843" width="6.88671875" style="318" customWidth="1"/>
    <col min="3844" max="3844" width="33.5546875" style="318" customWidth="1"/>
    <col min="3845" max="3845" width="10.6640625" style="318" customWidth="1"/>
    <col min="3846" max="3846" width="10.88671875" style="318" customWidth="1"/>
    <col min="3847" max="3847" width="10.5546875" style="318" customWidth="1"/>
    <col min="3848" max="3848" width="11" style="318" customWidth="1"/>
    <col min="3849" max="3849" width="6.109375" style="318" customWidth="1"/>
    <col min="3850" max="4096" width="8.88671875" style="318"/>
    <col min="4097" max="4097" width="4.44140625" style="318" customWidth="1"/>
    <col min="4098" max="4099" width="6.88671875" style="318" customWidth="1"/>
    <col min="4100" max="4100" width="33.5546875" style="318" customWidth="1"/>
    <col min="4101" max="4101" width="10.6640625" style="318" customWidth="1"/>
    <col min="4102" max="4102" width="10.88671875" style="318" customWidth="1"/>
    <col min="4103" max="4103" width="10.5546875" style="318" customWidth="1"/>
    <col min="4104" max="4104" width="11" style="318" customWidth="1"/>
    <col min="4105" max="4105" width="6.109375" style="318" customWidth="1"/>
    <col min="4106" max="4352" width="8.88671875" style="318"/>
    <col min="4353" max="4353" width="4.44140625" style="318" customWidth="1"/>
    <col min="4354" max="4355" width="6.88671875" style="318" customWidth="1"/>
    <col min="4356" max="4356" width="33.5546875" style="318" customWidth="1"/>
    <col min="4357" max="4357" width="10.6640625" style="318" customWidth="1"/>
    <col min="4358" max="4358" width="10.88671875" style="318" customWidth="1"/>
    <col min="4359" max="4359" width="10.5546875" style="318" customWidth="1"/>
    <col min="4360" max="4360" width="11" style="318" customWidth="1"/>
    <col min="4361" max="4361" width="6.109375" style="318" customWidth="1"/>
    <col min="4362" max="4608" width="8.88671875" style="318"/>
    <col min="4609" max="4609" width="4.44140625" style="318" customWidth="1"/>
    <col min="4610" max="4611" width="6.88671875" style="318" customWidth="1"/>
    <col min="4612" max="4612" width="33.5546875" style="318" customWidth="1"/>
    <col min="4613" max="4613" width="10.6640625" style="318" customWidth="1"/>
    <col min="4614" max="4614" width="10.88671875" style="318" customWidth="1"/>
    <col min="4615" max="4615" width="10.5546875" style="318" customWidth="1"/>
    <col min="4616" max="4616" width="11" style="318" customWidth="1"/>
    <col min="4617" max="4617" width="6.109375" style="318" customWidth="1"/>
    <col min="4618" max="4864" width="8.88671875" style="318"/>
    <col min="4865" max="4865" width="4.44140625" style="318" customWidth="1"/>
    <col min="4866" max="4867" width="6.88671875" style="318" customWidth="1"/>
    <col min="4868" max="4868" width="33.5546875" style="318" customWidth="1"/>
    <col min="4869" max="4869" width="10.6640625" style="318" customWidth="1"/>
    <col min="4870" max="4870" width="10.88671875" style="318" customWidth="1"/>
    <col min="4871" max="4871" width="10.5546875" style="318" customWidth="1"/>
    <col min="4872" max="4872" width="11" style="318" customWidth="1"/>
    <col min="4873" max="4873" width="6.109375" style="318" customWidth="1"/>
    <col min="4874" max="5120" width="8.88671875" style="318"/>
    <col min="5121" max="5121" width="4.44140625" style="318" customWidth="1"/>
    <col min="5122" max="5123" width="6.88671875" style="318" customWidth="1"/>
    <col min="5124" max="5124" width="33.5546875" style="318" customWidth="1"/>
    <col min="5125" max="5125" width="10.6640625" style="318" customWidth="1"/>
    <col min="5126" max="5126" width="10.88671875" style="318" customWidth="1"/>
    <col min="5127" max="5127" width="10.5546875" style="318" customWidth="1"/>
    <col min="5128" max="5128" width="11" style="318" customWidth="1"/>
    <col min="5129" max="5129" width="6.109375" style="318" customWidth="1"/>
    <col min="5130" max="5376" width="8.88671875" style="318"/>
    <col min="5377" max="5377" width="4.44140625" style="318" customWidth="1"/>
    <col min="5378" max="5379" width="6.88671875" style="318" customWidth="1"/>
    <col min="5380" max="5380" width="33.5546875" style="318" customWidth="1"/>
    <col min="5381" max="5381" width="10.6640625" style="318" customWidth="1"/>
    <col min="5382" max="5382" width="10.88671875" style="318" customWidth="1"/>
    <col min="5383" max="5383" width="10.5546875" style="318" customWidth="1"/>
    <col min="5384" max="5384" width="11" style="318" customWidth="1"/>
    <col min="5385" max="5385" width="6.109375" style="318" customWidth="1"/>
    <col min="5386" max="5632" width="8.88671875" style="318"/>
    <col min="5633" max="5633" width="4.44140625" style="318" customWidth="1"/>
    <col min="5634" max="5635" width="6.88671875" style="318" customWidth="1"/>
    <col min="5636" max="5636" width="33.5546875" style="318" customWidth="1"/>
    <col min="5637" max="5637" width="10.6640625" style="318" customWidth="1"/>
    <col min="5638" max="5638" width="10.88671875" style="318" customWidth="1"/>
    <col min="5639" max="5639" width="10.5546875" style="318" customWidth="1"/>
    <col min="5640" max="5640" width="11" style="318" customWidth="1"/>
    <col min="5641" max="5641" width="6.109375" style="318" customWidth="1"/>
    <col min="5642" max="5888" width="8.88671875" style="318"/>
    <col min="5889" max="5889" width="4.44140625" style="318" customWidth="1"/>
    <col min="5890" max="5891" width="6.88671875" style="318" customWidth="1"/>
    <col min="5892" max="5892" width="33.5546875" style="318" customWidth="1"/>
    <col min="5893" max="5893" width="10.6640625" style="318" customWidth="1"/>
    <col min="5894" max="5894" width="10.88671875" style="318" customWidth="1"/>
    <col min="5895" max="5895" width="10.5546875" style="318" customWidth="1"/>
    <col min="5896" max="5896" width="11" style="318" customWidth="1"/>
    <col min="5897" max="5897" width="6.109375" style="318" customWidth="1"/>
    <col min="5898" max="6144" width="8.88671875" style="318"/>
    <col min="6145" max="6145" width="4.44140625" style="318" customWidth="1"/>
    <col min="6146" max="6147" width="6.88671875" style="318" customWidth="1"/>
    <col min="6148" max="6148" width="33.5546875" style="318" customWidth="1"/>
    <col min="6149" max="6149" width="10.6640625" style="318" customWidth="1"/>
    <col min="6150" max="6150" width="10.88671875" style="318" customWidth="1"/>
    <col min="6151" max="6151" width="10.5546875" style="318" customWidth="1"/>
    <col min="6152" max="6152" width="11" style="318" customWidth="1"/>
    <col min="6153" max="6153" width="6.109375" style="318" customWidth="1"/>
    <col min="6154" max="6400" width="8.88671875" style="318"/>
    <col min="6401" max="6401" width="4.44140625" style="318" customWidth="1"/>
    <col min="6402" max="6403" width="6.88671875" style="318" customWidth="1"/>
    <col min="6404" max="6404" width="33.5546875" style="318" customWidth="1"/>
    <col min="6405" max="6405" width="10.6640625" style="318" customWidth="1"/>
    <col min="6406" max="6406" width="10.88671875" style="318" customWidth="1"/>
    <col min="6407" max="6407" width="10.5546875" style="318" customWidth="1"/>
    <col min="6408" max="6408" width="11" style="318" customWidth="1"/>
    <col min="6409" max="6409" width="6.109375" style="318" customWidth="1"/>
    <col min="6410" max="6656" width="8.88671875" style="318"/>
    <col min="6657" max="6657" width="4.44140625" style="318" customWidth="1"/>
    <col min="6658" max="6659" width="6.88671875" style="318" customWidth="1"/>
    <col min="6660" max="6660" width="33.5546875" style="318" customWidth="1"/>
    <col min="6661" max="6661" width="10.6640625" style="318" customWidth="1"/>
    <col min="6662" max="6662" width="10.88671875" style="318" customWidth="1"/>
    <col min="6663" max="6663" width="10.5546875" style="318" customWidth="1"/>
    <col min="6664" max="6664" width="11" style="318" customWidth="1"/>
    <col min="6665" max="6665" width="6.109375" style="318" customWidth="1"/>
    <col min="6666" max="6912" width="8.88671875" style="318"/>
    <col min="6913" max="6913" width="4.44140625" style="318" customWidth="1"/>
    <col min="6914" max="6915" width="6.88671875" style="318" customWidth="1"/>
    <col min="6916" max="6916" width="33.5546875" style="318" customWidth="1"/>
    <col min="6917" max="6917" width="10.6640625" style="318" customWidth="1"/>
    <col min="6918" max="6918" width="10.88671875" style="318" customWidth="1"/>
    <col min="6919" max="6919" width="10.5546875" style="318" customWidth="1"/>
    <col min="6920" max="6920" width="11" style="318" customWidth="1"/>
    <col min="6921" max="6921" width="6.109375" style="318" customWidth="1"/>
    <col min="6922" max="7168" width="8.88671875" style="318"/>
    <col min="7169" max="7169" width="4.44140625" style="318" customWidth="1"/>
    <col min="7170" max="7171" width="6.88671875" style="318" customWidth="1"/>
    <col min="7172" max="7172" width="33.5546875" style="318" customWidth="1"/>
    <col min="7173" max="7173" width="10.6640625" style="318" customWidth="1"/>
    <col min="7174" max="7174" width="10.88671875" style="318" customWidth="1"/>
    <col min="7175" max="7175" width="10.5546875" style="318" customWidth="1"/>
    <col min="7176" max="7176" width="11" style="318" customWidth="1"/>
    <col min="7177" max="7177" width="6.109375" style="318" customWidth="1"/>
    <col min="7178" max="7424" width="8.88671875" style="318"/>
    <col min="7425" max="7425" width="4.44140625" style="318" customWidth="1"/>
    <col min="7426" max="7427" width="6.88671875" style="318" customWidth="1"/>
    <col min="7428" max="7428" width="33.5546875" style="318" customWidth="1"/>
    <col min="7429" max="7429" width="10.6640625" style="318" customWidth="1"/>
    <col min="7430" max="7430" width="10.88671875" style="318" customWidth="1"/>
    <col min="7431" max="7431" width="10.5546875" style="318" customWidth="1"/>
    <col min="7432" max="7432" width="11" style="318" customWidth="1"/>
    <col min="7433" max="7433" width="6.109375" style="318" customWidth="1"/>
    <col min="7434" max="7680" width="8.88671875" style="318"/>
    <col min="7681" max="7681" width="4.44140625" style="318" customWidth="1"/>
    <col min="7682" max="7683" width="6.88671875" style="318" customWidth="1"/>
    <col min="7684" max="7684" width="33.5546875" style="318" customWidth="1"/>
    <col min="7685" max="7685" width="10.6640625" style="318" customWidth="1"/>
    <col min="7686" max="7686" width="10.88671875" style="318" customWidth="1"/>
    <col min="7687" max="7687" width="10.5546875" style="318" customWidth="1"/>
    <col min="7688" max="7688" width="11" style="318" customWidth="1"/>
    <col min="7689" max="7689" width="6.109375" style="318" customWidth="1"/>
    <col min="7690" max="7936" width="8.88671875" style="318"/>
    <col min="7937" max="7937" width="4.44140625" style="318" customWidth="1"/>
    <col min="7938" max="7939" width="6.88671875" style="318" customWidth="1"/>
    <col min="7940" max="7940" width="33.5546875" style="318" customWidth="1"/>
    <col min="7941" max="7941" width="10.6640625" style="318" customWidth="1"/>
    <col min="7942" max="7942" width="10.88671875" style="318" customWidth="1"/>
    <col min="7943" max="7943" width="10.5546875" style="318" customWidth="1"/>
    <col min="7944" max="7944" width="11" style="318" customWidth="1"/>
    <col min="7945" max="7945" width="6.109375" style="318" customWidth="1"/>
    <col min="7946" max="8192" width="8.88671875" style="318"/>
    <col min="8193" max="8193" width="4.44140625" style="318" customWidth="1"/>
    <col min="8194" max="8195" width="6.88671875" style="318" customWidth="1"/>
    <col min="8196" max="8196" width="33.5546875" style="318" customWidth="1"/>
    <col min="8197" max="8197" width="10.6640625" style="318" customWidth="1"/>
    <col min="8198" max="8198" width="10.88671875" style="318" customWidth="1"/>
    <col min="8199" max="8199" width="10.5546875" style="318" customWidth="1"/>
    <col min="8200" max="8200" width="11" style="318" customWidth="1"/>
    <col min="8201" max="8201" width="6.109375" style="318" customWidth="1"/>
    <col min="8202" max="8448" width="8.88671875" style="318"/>
    <col min="8449" max="8449" width="4.44140625" style="318" customWidth="1"/>
    <col min="8450" max="8451" width="6.88671875" style="318" customWidth="1"/>
    <col min="8452" max="8452" width="33.5546875" style="318" customWidth="1"/>
    <col min="8453" max="8453" width="10.6640625" style="318" customWidth="1"/>
    <col min="8454" max="8454" width="10.88671875" style="318" customWidth="1"/>
    <col min="8455" max="8455" width="10.5546875" style="318" customWidth="1"/>
    <col min="8456" max="8456" width="11" style="318" customWidth="1"/>
    <col min="8457" max="8457" width="6.109375" style="318" customWidth="1"/>
    <col min="8458" max="8704" width="8.88671875" style="318"/>
    <col min="8705" max="8705" width="4.44140625" style="318" customWidth="1"/>
    <col min="8706" max="8707" width="6.88671875" style="318" customWidth="1"/>
    <col min="8708" max="8708" width="33.5546875" style="318" customWidth="1"/>
    <col min="8709" max="8709" width="10.6640625" style="318" customWidth="1"/>
    <col min="8710" max="8710" width="10.88671875" style="318" customWidth="1"/>
    <col min="8711" max="8711" width="10.5546875" style="318" customWidth="1"/>
    <col min="8712" max="8712" width="11" style="318" customWidth="1"/>
    <col min="8713" max="8713" width="6.109375" style="318" customWidth="1"/>
    <col min="8714" max="8960" width="8.88671875" style="318"/>
    <col min="8961" max="8961" width="4.44140625" style="318" customWidth="1"/>
    <col min="8962" max="8963" width="6.88671875" style="318" customWidth="1"/>
    <col min="8964" max="8964" width="33.5546875" style="318" customWidth="1"/>
    <col min="8965" max="8965" width="10.6640625" style="318" customWidth="1"/>
    <col min="8966" max="8966" width="10.88671875" style="318" customWidth="1"/>
    <col min="8967" max="8967" width="10.5546875" style="318" customWidth="1"/>
    <col min="8968" max="8968" width="11" style="318" customWidth="1"/>
    <col min="8969" max="8969" width="6.109375" style="318" customWidth="1"/>
    <col min="8970" max="9216" width="8.88671875" style="318"/>
    <col min="9217" max="9217" width="4.44140625" style="318" customWidth="1"/>
    <col min="9218" max="9219" width="6.88671875" style="318" customWidth="1"/>
    <col min="9220" max="9220" width="33.5546875" style="318" customWidth="1"/>
    <col min="9221" max="9221" width="10.6640625" style="318" customWidth="1"/>
    <col min="9222" max="9222" width="10.88671875" style="318" customWidth="1"/>
    <col min="9223" max="9223" width="10.5546875" style="318" customWidth="1"/>
    <col min="9224" max="9224" width="11" style="318" customWidth="1"/>
    <col min="9225" max="9225" width="6.109375" style="318" customWidth="1"/>
    <col min="9226" max="9472" width="8.88671875" style="318"/>
    <col min="9473" max="9473" width="4.44140625" style="318" customWidth="1"/>
    <col min="9474" max="9475" width="6.88671875" style="318" customWidth="1"/>
    <col min="9476" max="9476" width="33.5546875" style="318" customWidth="1"/>
    <col min="9477" max="9477" width="10.6640625" style="318" customWidth="1"/>
    <col min="9478" max="9478" width="10.88671875" style="318" customWidth="1"/>
    <col min="9479" max="9479" width="10.5546875" style="318" customWidth="1"/>
    <col min="9480" max="9480" width="11" style="318" customWidth="1"/>
    <col min="9481" max="9481" width="6.109375" style="318" customWidth="1"/>
    <col min="9482" max="9728" width="8.88671875" style="318"/>
    <col min="9729" max="9729" width="4.44140625" style="318" customWidth="1"/>
    <col min="9730" max="9731" width="6.88671875" style="318" customWidth="1"/>
    <col min="9732" max="9732" width="33.5546875" style="318" customWidth="1"/>
    <col min="9733" max="9733" width="10.6640625" style="318" customWidth="1"/>
    <col min="9734" max="9734" width="10.88671875" style="318" customWidth="1"/>
    <col min="9735" max="9735" width="10.5546875" style="318" customWidth="1"/>
    <col min="9736" max="9736" width="11" style="318" customWidth="1"/>
    <col min="9737" max="9737" width="6.109375" style="318" customWidth="1"/>
    <col min="9738" max="9984" width="8.88671875" style="318"/>
    <col min="9985" max="9985" width="4.44140625" style="318" customWidth="1"/>
    <col min="9986" max="9987" width="6.88671875" style="318" customWidth="1"/>
    <col min="9988" max="9988" width="33.5546875" style="318" customWidth="1"/>
    <col min="9989" max="9989" width="10.6640625" style="318" customWidth="1"/>
    <col min="9990" max="9990" width="10.88671875" style="318" customWidth="1"/>
    <col min="9991" max="9991" width="10.5546875" style="318" customWidth="1"/>
    <col min="9992" max="9992" width="11" style="318" customWidth="1"/>
    <col min="9993" max="9993" width="6.109375" style="318" customWidth="1"/>
    <col min="9994" max="10240" width="8.88671875" style="318"/>
    <col min="10241" max="10241" width="4.44140625" style="318" customWidth="1"/>
    <col min="10242" max="10243" width="6.88671875" style="318" customWidth="1"/>
    <col min="10244" max="10244" width="33.5546875" style="318" customWidth="1"/>
    <col min="10245" max="10245" width="10.6640625" style="318" customWidth="1"/>
    <col min="10246" max="10246" width="10.88671875" style="318" customWidth="1"/>
    <col min="10247" max="10247" width="10.5546875" style="318" customWidth="1"/>
    <col min="10248" max="10248" width="11" style="318" customWidth="1"/>
    <col min="10249" max="10249" width="6.109375" style="318" customWidth="1"/>
    <col min="10250" max="10496" width="8.88671875" style="318"/>
    <col min="10497" max="10497" width="4.44140625" style="318" customWidth="1"/>
    <col min="10498" max="10499" width="6.88671875" style="318" customWidth="1"/>
    <col min="10500" max="10500" width="33.5546875" style="318" customWidth="1"/>
    <col min="10501" max="10501" width="10.6640625" style="318" customWidth="1"/>
    <col min="10502" max="10502" width="10.88671875" style="318" customWidth="1"/>
    <col min="10503" max="10503" width="10.5546875" style="318" customWidth="1"/>
    <col min="10504" max="10504" width="11" style="318" customWidth="1"/>
    <col min="10505" max="10505" width="6.109375" style="318" customWidth="1"/>
    <col min="10506" max="10752" width="8.88671875" style="318"/>
    <col min="10753" max="10753" width="4.44140625" style="318" customWidth="1"/>
    <col min="10754" max="10755" width="6.88671875" style="318" customWidth="1"/>
    <col min="10756" max="10756" width="33.5546875" style="318" customWidth="1"/>
    <col min="10757" max="10757" width="10.6640625" style="318" customWidth="1"/>
    <col min="10758" max="10758" width="10.88671875" style="318" customWidth="1"/>
    <col min="10759" max="10759" width="10.5546875" style="318" customWidth="1"/>
    <col min="10760" max="10760" width="11" style="318" customWidth="1"/>
    <col min="10761" max="10761" width="6.109375" style="318" customWidth="1"/>
    <col min="10762" max="11008" width="8.88671875" style="318"/>
    <col min="11009" max="11009" width="4.44140625" style="318" customWidth="1"/>
    <col min="11010" max="11011" width="6.88671875" style="318" customWidth="1"/>
    <col min="11012" max="11012" width="33.5546875" style="318" customWidth="1"/>
    <col min="11013" max="11013" width="10.6640625" style="318" customWidth="1"/>
    <col min="11014" max="11014" width="10.88671875" style="318" customWidth="1"/>
    <col min="11015" max="11015" width="10.5546875" style="318" customWidth="1"/>
    <col min="11016" max="11016" width="11" style="318" customWidth="1"/>
    <col min="11017" max="11017" width="6.109375" style="318" customWidth="1"/>
    <col min="11018" max="11264" width="8.88671875" style="318"/>
    <col min="11265" max="11265" width="4.44140625" style="318" customWidth="1"/>
    <col min="11266" max="11267" width="6.88671875" style="318" customWidth="1"/>
    <col min="11268" max="11268" width="33.5546875" style="318" customWidth="1"/>
    <col min="11269" max="11269" width="10.6640625" style="318" customWidth="1"/>
    <col min="11270" max="11270" width="10.88671875" style="318" customWidth="1"/>
    <col min="11271" max="11271" width="10.5546875" style="318" customWidth="1"/>
    <col min="11272" max="11272" width="11" style="318" customWidth="1"/>
    <col min="11273" max="11273" width="6.109375" style="318" customWidth="1"/>
    <col min="11274" max="11520" width="8.88671875" style="318"/>
    <col min="11521" max="11521" width="4.44140625" style="318" customWidth="1"/>
    <col min="11522" max="11523" width="6.88671875" style="318" customWidth="1"/>
    <col min="11524" max="11524" width="33.5546875" style="318" customWidth="1"/>
    <col min="11525" max="11525" width="10.6640625" style="318" customWidth="1"/>
    <col min="11526" max="11526" width="10.88671875" style="318" customWidth="1"/>
    <col min="11527" max="11527" width="10.5546875" style="318" customWidth="1"/>
    <col min="11528" max="11528" width="11" style="318" customWidth="1"/>
    <col min="11529" max="11529" width="6.109375" style="318" customWidth="1"/>
    <col min="11530" max="11776" width="8.88671875" style="318"/>
    <col min="11777" max="11777" width="4.44140625" style="318" customWidth="1"/>
    <col min="11778" max="11779" width="6.88671875" style="318" customWidth="1"/>
    <col min="11780" max="11780" width="33.5546875" style="318" customWidth="1"/>
    <col min="11781" max="11781" width="10.6640625" style="318" customWidth="1"/>
    <col min="11782" max="11782" width="10.88671875" style="318" customWidth="1"/>
    <col min="11783" max="11783" width="10.5546875" style="318" customWidth="1"/>
    <col min="11784" max="11784" width="11" style="318" customWidth="1"/>
    <col min="11785" max="11785" width="6.109375" style="318" customWidth="1"/>
    <col min="11786" max="12032" width="8.88671875" style="318"/>
    <col min="12033" max="12033" width="4.44140625" style="318" customWidth="1"/>
    <col min="12034" max="12035" width="6.88671875" style="318" customWidth="1"/>
    <col min="12036" max="12036" width="33.5546875" style="318" customWidth="1"/>
    <col min="12037" max="12037" width="10.6640625" style="318" customWidth="1"/>
    <col min="12038" max="12038" width="10.88671875" style="318" customWidth="1"/>
    <col min="12039" max="12039" width="10.5546875" style="318" customWidth="1"/>
    <col min="12040" max="12040" width="11" style="318" customWidth="1"/>
    <col min="12041" max="12041" width="6.109375" style="318" customWidth="1"/>
    <col min="12042" max="12288" width="8.88671875" style="318"/>
    <col min="12289" max="12289" width="4.44140625" style="318" customWidth="1"/>
    <col min="12290" max="12291" width="6.88671875" style="318" customWidth="1"/>
    <col min="12292" max="12292" width="33.5546875" style="318" customWidth="1"/>
    <col min="12293" max="12293" width="10.6640625" style="318" customWidth="1"/>
    <col min="12294" max="12294" width="10.88671875" style="318" customWidth="1"/>
    <col min="12295" max="12295" width="10.5546875" style="318" customWidth="1"/>
    <col min="12296" max="12296" width="11" style="318" customWidth="1"/>
    <col min="12297" max="12297" width="6.109375" style="318" customWidth="1"/>
    <col min="12298" max="12544" width="8.88671875" style="318"/>
    <col min="12545" max="12545" width="4.44140625" style="318" customWidth="1"/>
    <col min="12546" max="12547" width="6.88671875" style="318" customWidth="1"/>
    <col min="12548" max="12548" width="33.5546875" style="318" customWidth="1"/>
    <col min="12549" max="12549" width="10.6640625" style="318" customWidth="1"/>
    <col min="12550" max="12550" width="10.88671875" style="318" customWidth="1"/>
    <col min="12551" max="12551" width="10.5546875" style="318" customWidth="1"/>
    <col min="12552" max="12552" width="11" style="318" customWidth="1"/>
    <col min="12553" max="12553" width="6.109375" style="318" customWidth="1"/>
    <col min="12554" max="12800" width="8.88671875" style="318"/>
    <col min="12801" max="12801" width="4.44140625" style="318" customWidth="1"/>
    <col min="12802" max="12803" width="6.88671875" style="318" customWidth="1"/>
    <col min="12804" max="12804" width="33.5546875" style="318" customWidth="1"/>
    <col min="12805" max="12805" width="10.6640625" style="318" customWidth="1"/>
    <col min="12806" max="12806" width="10.88671875" style="318" customWidth="1"/>
    <col min="12807" max="12807" width="10.5546875" style="318" customWidth="1"/>
    <col min="12808" max="12808" width="11" style="318" customWidth="1"/>
    <col min="12809" max="12809" width="6.109375" style="318" customWidth="1"/>
    <col min="12810" max="13056" width="8.88671875" style="318"/>
    <col min="13057" max="13057" width="4.44140625" style="318" customWidth="1"/>
    <col min="13058" max="13059" width="6.88671875" style="318" customWidth="1"/>
    <col min="13060" max="13060" width="33.5546875" style="318" customWidth="1"/>
    <col min="13061" max="13061" width="10.6640625" style="318" customWidth="1"/>
    <col min="13062" max="13062" width="10.88671875" style="318" customWidth="1"/>
    <col min="13063" max="13063" width="10.5546875" style="318" customWidth="1"/>
    <col min="13064" max="13064" width="11" style="318" customWidth="1"/>
    <col min="13065" max="13065" width="6.109375" style="318" customWidth="1"/>
    <col min="13066" max="13312" width="8.88671875" style="318"/>
    <col min="13313" max="13313" width="4.44140625" style="318" customWidth="1"/>
    <col min="13314" max="13315" width="6.88671875" style="318" customWidth="1"/>
    <col min="13316" max="13316" width="33.5546875" style="318" customWidth="1"/>
    <col min="13317" max="13317" width="10.6640625" style="318" customWidth="1"/>
    <col min="13318" max="13318" width="10.88671875" style="318" customWidth="1"/>
    <col min="13319" max="13319" width="10.5546875" style="318" customWidth="1"/>
    <col min="13320" max="13320" width="11" style="318" customWidth="1"/>
    <col min="13321" max="13321" width="6.109375" style="318" customWidth="1"/>
    <col min="13322" max="13568" width="8.88671875" style="318"/>
    <col min="13569" max="13569" width="4.44140625" style="318" customWidth="1"/>
    <col min="13570" max="13571" width="6.88671875" style="318" customWidth="1"/>
    <col min="13572" max="13572" width="33.5546875" style="318" customWidth="1"/>
    <col min="13573" max="13573" width="10.6640625" style="318" customWidth="1"/>
    <col min="13574" max="13574" width="10.88671875" style="318" customWidth="1"/>
    <col min="13575" max="13575" width="10.5546875" style="318" customWidth="1"/>
    <col min="13576" max="13576" width="11" style="318" customWidth="1"/>
    <col min="13577" max="13577" width="6.109375" style="318" customWidth="1"/>
    <col min="13578" max="13824" width="8.88671875" style="318"/>
    <col min="13825" max="13825" width="4.44140625" style="318" customWidth="1"/>
    <col min="13826" max="13827" width="6.88671875" style="318" customWidth="1"/>
    <col min="13828" max="13828" width="33.5546875" style="318" customWidth="1"/>
    <col min="13829" max="13829" width="10.6640625" style="318" customWidth="1"/>
    <col min="13830" max="13830" width="10.88671875" style="318" customWidth="1"/>
    <col min="13831" max="13831" width="10.5546875" style="318" customWidth="1"/>
    <col min="13832" max="13832" width="11" style="318" customWidth="1"/>
    <col min="13833" max="13833" width="6.109375" style="318" customWidth="1"/>
    <col min="13834" max="14080" width="8.88671875" style="318"/>
    <col min="14081" max="14081" width="4.44140625" style="318" customWidth="1"/>
    <col min="14082" max="14083" width="6.88671875" style="318" customWidth="1"/>
    <col min="14084" max="14084" width="33.5546875" style="318" customWidth="1"/>
    <col min="14085" max="14085" width="10.6640625" style="318" customWidth="1"/>
    <col min="14086" max="14086" width="10.88671875" style="318" customWidth="1"/>
    <col min="14087" max="14087" width="10.5546875" style="318" customWidth="1"/>
    <col min="14088" max="14088" width="11" style="318" customWidth="1"/>
    <col min="14089" max="14089" width="6.109375" style="318" customWidth="1"/>
    <col min="14090" max="14336" width="8.88671875" style="318"/>
    <col min="14337" max="14337" width="4.44140625" style="318" customWidth="1"/>
    <col min="14338" max="14339" width="6.88671875" style="318" customWidth="1"/>
    <col min="14340" max="14340" width="33.5546875" style="318" customWidth="1"/>
    <col min="14341" max="14341" width="10.6640625" style="318" customWidth="1"/>
    <col min="14342" max="14342" width="10.88671875" style="318" customWidth="1"/>
    <col min="14343" max="14343" width="10.5546875" style="318" customWidth="1"/>
    <col min="14344" max="14344" width="11" style="318" customWidth="1"/>
    <col min="14345" max="14345" width="6.109375" style="318" customWidth="1"/>
    <col min="14346" max="14592" width="8.88671875" style="318"/>
    <col min="14593" max="14593" width="4.44140625" style="318" customWidth="1"/>
    <col min="14594" max="14595" width="6.88671875" style="318" customWidth="1"/>
    <col min="14596" max="14596" width="33.5546875" style="318" customWidth="1"/>
    <col min="14597" max="14597" width="10.6640625" style="318" customWidth="1"/>
    <col min="14598" max="14598" width="10.88671875" style="318" customWidth="1"/>
    <col min="14599" max="14599" width="10.5546875" style="318" customWidth="1"/>
    <col min="14600" max="14600" width="11" style="318" customWidth="1"/>
    <col min="14601" max="14601" width="6.109375" style="318" customWidth="1"/>
    <col min="14602" max="14848" width="8.88671875" style="318"/>
    <col min="14849" max="14849" width="4.44140625" style="318" customWidth="1"/>
    <col min="14850" max="14851" width="6.88671875" style="318" customWidth="1"/>
    <col min="14852" max="14852" width="33.5546875" style="318" customWidth="1"/>
    <col min="14853" max="14853" width="10.6640625" style="318" customWidth="1"/>
    <col min="14854" max="14854" width="10.88671875" style="318" customWidth="1"/>
    <col min="14855" max="14855" width="10.5546875" style="318" customWidth="1"/>
    <col min="14856" max="14856" width="11" style="318" customWidth="1"/>
    <col min="14857" max="14857" width="6.109375" style="318" customWidth="1"/>
    <col min="14858" max="15104" width="8.88671875" style="318"/>
    <col min="15105" max="15105" width="4.44140625" style="318" customWidth="1"/>
    <col min="15106" max="15107" width="6.88671875" style="318" customWidth="1"/>
    <col min="15108" max="15108" width="33.5546875" style="318" customWidth="1"/>
    <col min="15109" max="15109" width="10.6640625" style="318" customWidth="1"/>
    <col min="15110" max="15110" width="10.88671875" style="318" customWidth="1"/>
    <col min="15111" max="15111" width="10.5546875" style="318" customWidth="1"/>
    <col min="15112" max="15112" width="11" style="318" customWidth="1"/>
    <col min="15113" max="15113" width="6.109375" style="318" customWidth="1"/>
    <col min="15114" max="15360" width="8.88671875" style="318"/>
    <col min="15361" max="15361" width="4.44140625" style="318" customWidth="1"/>
    <col min="15362" max="15363" width="6.88671875" style="318" customWidth="1"/>
    <col min="15364" max="15364" width="33.5546875" style="318" customWidth="1"/>
    <col min="15365" max="15365" width="10.6640625" style="318" customWidth="1"/>
    <col min="15366" max="15366" width="10.88671875" style="318" customWidth="1"/>
    <col min="15367" max="15367" width="10.5546875" style="318" customWidth="1"/>
    <col min="15368" max="15368" width="11" style="318" customWidth="1"/>
    <col min="15369" max="15369" width="6.109375" style="318" customWidth="1"/>
    <col min="15370" max="15616" width="8.88671875" style="318"/>
    <col min="15617" max="15617" width="4.44140625" style="318" customWidth="1"/>
    <col min="15618" max="15619" width="6.88671875" style="318" customWidth="1"/>
    <col min="15620" max="15620" width="33.5546875" style="318" customWidth="1"/>
    <col min="15621" max="15621" width="10.6640625" style="318" customWidth="1"/>
    <col min="15622" max="15622" width="10.88671875" style="318" customWidth="1"/>
    <col min="15623" max="15623" width="10.5546875" style="318" customWidth="1"/>
    <col min="15624" max="15624" width="11" style="318" customWidth="1"/>
    <col min="15625" max="15625" width="6.109375" style="318" customWidth="1"/>
    <col min="15626" max="15872" width="8.88671875" style="318"/>
    <col min="15873" max="15873" width="4.44140625" style="318" customWidth="1"/>
    <col min="15874" max="15875" width="6.88671875" style="318" customWidth="1"/>
    <col min="15876" max="15876" width="33.5546875" style="318" customWidth="1"/>
    <col min="15877" max="15877" width="10.6640625" style="318" customWidth="1"/>
    <col min="15878" max="15878" width="10.88671875" style="318" customWidth="1"/>
    <col min="15879" max="15879" width="10.5546875" style="318" customWidth="1"/>
    <col min="15880" max="15880" width="11" style="318" customWidth="1"/>
    <col min="15881" max="15881" width="6.109375" style="318" customWidth="1"/>
    <col min="15882" max="16128" width="8.88671875" style="318"/>
    <col min="16129" max="16129" width="4.44140625" style="318" customWidth="1"/>
    <col min="16130" max="16131" width="6.88671875" style="318" customWidth="1"/>
    <col min="16132" max="16132" width="33.5546875" style="318" customWidth="1"/>
    <col min="16133" max="16133" width="10.6640625" style="318" customWidth="1"/>
    <col min="16134" max="16134" width="10.88671875" style="318" customWidth="1"/>
    <col min="16135" max="16135" width="10.5546875" style="318" customWidth="1"/>
    <col min="16136" max="16136" width="11" style="318" customWidth="1"/>
    <col min="16137" max="16137" width="6.109375" style="318" customWidth="1"/>
    <col min="16138" max="16384" width="8.88671875" style="318"/>
  </cols>
  <sheetData>
    <row r="1" spans="1:9" s="293" customFormat="1">
      <c r="A1" s="289"/>
      <c r="B1" s="289"/>
      <c r="C1" s="289"/>
      <c r="D1" s="290"/>
      <c r="E1" s="290"/>
      <c r="F1" s="291"/>
      <c r="G1" s="292"/>
      <c r="H1" s="508" t="s">
        <v>0</v>
      </c>
      <c r="I1" s="509" t="s">
        <v>119</v>
      </c>
    </row>
    <row r="2" spans="1:9" s="293" customFormat="1">
      <c r="A2" s="289"/>
      <c r="B2" s="289"/>
      <c r="C2" s="289"/>
      <c r="D2" s="290"/>
      <c r="E2" s="290"/>
      <c r="F2" s="291"/>
      <c r="G2" s="291"/>
      <c r="H2" s="291"/>
      <c r="I2" s="294"/>
    </row>
    <row r="3" spans="1:9" s="293" customFormat="1" ht="15" customHeight="1">
      <c r="A3" s="289"/>
      <c r="B3" s="289" t="s">
        <v>99</v>
      </c>
      <c r="C3" s="1289" t="str">
        <f>Dział!B1</f>
        <v>Sprawozdanie</v>
      </c>
      <c r="D3" s="1289"/>
      <c r="E3" s="1289"/>
      <c r="F3" s="1289"/>
      <c r="G3" s="1289"/>
      <c r="H3" s="291"/>
      <c r="I3" s="294"/>
    </row>
    <row r="4" spans="1:9" s="293" customFormat="1" ht="15" customHeight="1">
      <c r="A4" s="289"/>
      <c r="B4" s="289"/>
      <c r="C4" s="1289" t="s">
        <v>195</v>
      </c>
      <c r="D4" s="1289"/>
      <c r="E4" s="1289"/>
      <c r="F4" s="1289"/>
      <c r="G4" s="1289"/>
      <c r="H4" s="291"/>
      <c r="I4" s="294"/>
    </row>
    <row r="5" spans="1:9" s="293" customFormat="1" ht="15" customHeight="1">
      <c r="A5" s="289"/>
      <c r="B5" s="289"/>
      <c r="C5" s="1289" t="s">
        <v>196</v>
      </c>
      <c r="D5" s="1289"/>
      <c r="E5" s="1289"/>
      <c r="F5" s="1289"/>
      <c r="G5" s="1289"/>
      <c r="H5" s="291"/>
      <c r="I5" s="294"/>
    </row>
    <row r="6" spans="1:9" s="293" customFormat="1" ht="15.75" customHeight="1">
      <c r="A6" s="295"/>
      <c r="B6" s="295"/>
      <c r="C6" s="1289" t="str">
        <f>Dział!B3</f>
        <v>za rok 2018</v>
      </c>
      <c r="D6" s="1289"/>
      <c r="E6" s="1289"/>
      <c r="F6" s="1289"/>
      <c r="G6" s="1289"/>
      <c r="H6" s="296"/>
    </row>
    <row r="7" spans="1:9" s="293" customFormat="1">
      <c r="A7" s="295"/>
      <c r="B7" s="295"/>
      <c r="C7" s="295"/>
      <c r="D7" s="297"/>
      <c r="E7" s="297"/>
      <c r="F7" s="296"/>
      <c r="G7" s="759"/>
      <c r="H7" s="296"/>
    </row>
    <row r="8" spans="1:9" s="293" customFormat="1">
      <c r="A8" s="298"/>
      <c r="B8" s="299" t="s">
        <v>66</v>
      </c>
      <c r="C8" s="298"/>
      <c r="D8" s="300"/>
      <c r="E8" s="300"/>
      <c r="F8" s="301"/>
      <c r="G8" s="301"/>
      <c r="H8" s="301"/>
      <c r="I8" s="300"/>
    </row>
    <row r="9" spans="1:9" s="302" customFormat="1" ht="15" customHeight="1">
      <c r="A9" s="1277" t="s">
        <v>2</v>
      </c>
      <c r="B9" s="1278"/>
      <c r="C9" s="1279"/>
      <c r="D9" s="1280" t="s">
        <v>67</v>
      </c>
      <c r="E9" s="1287" t="s">
        <v>4</v>
      </c>
      <c r="F9" s="1282" t="s">
        <v>5</v>
      </c>
      <c r="G9" s="1284" t="s">
        <v>6</v>
      </c>
      <c r="H9" s="1274" t="s">
        <v>254</v>
      </c>
      <c r="I9" s="1275" t="s">
        <v>8</v>
      </c>
    </row>
    <row r="10" spans="1:9" s="305" customFormat="1">
      <c r="A10" s="303" t="s">
        <v>9</v>
      </c>
      <c r="B10" s="303" t="s">
        <v>10</v>
      </c>
      <c r="C10" s="304" t="s">
        <v>11</v>
      </c>
      <c r="D10" s="1281"/>
      <c r="E10" s="1288"/>
      <c r="F10" s="1283"/>
      <c r="G10" s="1285"/>
      <c r="H10" s="1274"/>
      <c r="I10" s="1276"/>
    </row>
    <row r="11" spans="1:9" s="305" customFormat="1">
      <c r="A11" s="306">
        <v>1</v>
      </c>
      <c r="B11" s="306">
        <v>2</v>
      </c>
      <c r="C11" s="306">
        <v>3</v>
      </c>
      <c r="D11" s="306">
        <v>4</v>
      </c>
      <c r="E11" s="306">
        <v>5</v>
      </c>
      <c r="F11" s="306">
        <v>6</v>
      </c>
      <c r="G11" s="306">
        <v>7</v>
      </c>
      <c r="H11" s="306">
        <v>8</v>
      </c>
      <c r="I11" s="306">
        <v>9</v>
      </c>
    </row>
    <row r="12" spans="1:9" s="293" customFormat="1" ht="24" customHeight="1">
      <c r="A12" s="307">
        <v>900</v>
      </c>
      <c r="B12" s="308"/>
      <c r="C12" s="308"/>
      <c r="D12" s="522" t="s">
        <v>60</v>
      </c>
      <c r="E12" s="310">
        <f>E13</f>
        <v>653000</v>
      </c>
      <c r="F12" s="523">
        <f>F13</f>
        <v>653400</v>
      </c>
      <c r="G12" s="310">
        <f>G13</f>
        <v>616123.28</v>
      </c>
      <c r="H12" s="310">
        <f>H13</f>
        <v>107541.59</v>
      </c>
      <c r="I12" s="311">
        <f t="shared" ref="I12:I17" si="0">G12/F12*100</f>
        <v>94.294961738598104</v>
      </c>
    </row>
    <row r="13" spans="1:9" s="356" customFormat="1" ht="18.600000000000001" customHeight="1">
      <c r="A13" s="456"/>
      <c r="B13" s="457">
        <v>90002</v>
      </c>
      <c r="C13" s="458"/>
      <c r="D13" s="1050" t="s">
        <v>188</v>
      </c>
      <c r="E13" s="526">
        <f>SUM(E14:E16)</f>
        <v>653000</v>
      </c>
      <c r="F13" s="524">
        <f>SUM(F14:F16)</f>
        <v>653400</v>
      </c>
      <c r="G13" s="459">
        <f>SUM(G14:G16)</f>
        <v>616123.28</v>
      </c>
      <c r="H13" s="459">
        <f>SUM(H14:H16)</f>
        <v>107541.59</v>
      </c>
      <c r="I13" s="460">
        <f t="shared" si="0"/>
        <v>94.294961738598104</v>
      </c>
    </row>
    <row r="14" spans="1:9" ht="30" customHeight="1">
      <c r="A14" s="308"/>
      <c r="B14" s="308"/>
      <c r="C14" s="314">
        <v>490</v>
      </c>
      <c r="D14" s="41" t="s">
        <v>197</v>
      </c>
      <c r="E14" s="316">
        <v>651000</v>
      </c>
      <c r="F14" s="525">
        <v>651000</v>
      </c>
      <c r="G14" s="315">
        <v>608601.29</v>
      </c>
      <c r="H14" s="317">
        <v>107541.59</v>
      </c>
      <c r="I14" s="313">
        <f t="shared" si="0"/>
        <v>93.487141321044547</v>
      </c>
    </row>
    <row r="15" spans="1:9" ht="20.399999999999999">
      <c r="A15" s="308"/>
      <c r="B15" s="308"/>
      <c r="C15" s="314">
        <v>640</v>
      </c>
      <c r="D15" s="41" t="s">
        <v>274</v>
      </c>
      <c r="E15" s="316">
        <v>500</v>
      </c>
      <c r="F15" s="525">
        <v>900</v>
      </c>
      <c r="G15" s="315">
        <v>3373.34</v>
      </c>
      <c r="H15" s="317"/>
      <c r="I15" s="313">
        <f t="shared" si="0"/>
        <v>374.81555555555559</v>
      </c>
    </row>
    <row r="16" spans="1:9" ht="22.95" customHeight="1">
      <c r="A16" s="354"/>
      <c r="B16" s="354"/>
      <c r="C16" s="80">
        <v>910</v>
      </c>
      <c r="D16" s="1051" t="s">
        <v>267</v>
      </c>
      <c r="E16" s="316">
        <v>1500</v>
      </c>
      <c r="F16" s="525">
        <v>1500</v>
      </c>
      <c r="G16" s="315">
        <v>4148.6499999999996</v>
      </c>
      <c r="H16" s="317"/>
      <c r="I16" s="313">
        <f t="shared" si="0"/>
        <v>276.57666666666665</v>
      </c>
    </row>
    <row r="17" spans="1:9" s="356" customFormat="1" ht="19.5" customHeight="1">
      <c r="A17" s="1286" t="s">
        <v>98</v>
      </c>
      <c r="B17" s="1286"/>
      <c r="C17" s="1286"/>
      <c r="D17" s="1286"/>
      <c r="E17" s="355">
        <f>E12</f>
        <v>653000</v>
      </c>
      <c r="F17" s="355">
        <f>F12</f>
        <v>653400</v>
      </c>
      <c r="G17" s="355">
        <f>G12</f>
        <v>616123.28</v>
      </c>
      <c r="H17" s="355">
        <f>H12</f>
        <v>107541.59</v>
      </c>
      <c r="I17" s="357">
        <f t="shared" si="0"/>
        <v>94.294961738598104</v>
      </c>
    </row>
    <row r="18" spans="1:9" s="293" customFormat="1">
      <c r="A18" s="289"/>
      <c r="B18" s="289"/>
      <c r="C18" s="289"/>
      <c r="D18" s="290"/>
      <c r="E18" s="290"/>
      <c r="F18" s="319"/>
      <c r="G18" s="319"/>
      <c r="H18" s="319"/>
      <c r="I18" s="294"/>
    </row>
    <row r="19" spans="1:9" s="293" customFormat="1">
      <c r="A19" s="298"/>
      <c r="B19" s="299" t="s">
        <v>72</v>
      </c>
      <c r="C19" s="298"/>
      <c r="D19" s="300"/>
      <c r="E19" s="300"/>
      <c r="F19" s="301"/>
      <c r="G19" s="301"/>
      <c r="H19" s="301"/>
      <c r="I19" s="300"/>
    </row>
    <row r="20" spans="1:9" s="302" customFormat="1" ht="15" customHeight="1">
      <c r="A20" s="1277" t="s">
        <v>2</v>
      </c>
      <c r="B20" s="1278"/>
      <c r="C20" s="1279"/>
      <c r="D20" s="1280" t="s">
        <v>67</v>
      </c>
      <c r="E20" s="1287" t="s">
        <v>4</v>
      </c>
      <c r="F20" s="1282" t="s">
        <v>5</v>
      </c>
      <c r="G20" s="1284" t="s">
        <v>6</v>
      </c>
      <c r="H20" s="1274" t="s">
        <v>198</v>
      </c>
      <c r="I20" s="1275" t="s">
        <v>8</v>
      </c>
    </row>
    <row r="21" spans="1:9" s="305" customFormat="1">
      <c r="A21" s="303" t="s">
        <v>9</v>
      </c>
      <c r="B21" s="303" t="s">
        <v>10</v>
      </c>
      <c r="C21" s="304" t="s">
        <v>11</v>
      </c>
      <c r="D21" s="1281"/>
      <c r="E21" s="1288"/>
      <c r="F21" s="1283"/>
      <c r="G21" s="1285"/>
      <c r="H21" s="1274"/>
      <c r="I21" s="1276"/>
    </row>
    <row r="22" spans="1:9" s="305" customFormat="1">
      <c r="A22" s="306">
        <v>1</v>
      </c>
      <c r="B22" s="306">
        <v>2</v>
      </c>
      <c r="C22" s="306">
        <v>3</v>
      </c>
      <c r="D22" s="306">
        <v>4</v>
      </c>
      <c r="E22" s="306">
        <v>5</v>
      </c>
      <c r="F22" s="306">
        <v>6</v>
      </c>
      <c r="G22" s="306">
        <v>7</v>
      </c>
      <c r="H22" s="306">
        <v>8</v>
      </c>
      <c r="I22" s="306">
        <v>9</v>
      </c>
    </row>
    <row r="23" spans="1:9" s="293" customFormat="1" ht="16.5" customHeight="1">
      <c r="A23" s="307">
        <v>750</v>
      </c>
      <c r="B23" s="308"/>
      <c r="C23" s="308"/>
      <c r="D23" s="320" t="s">
        <v>20</v>
      </c>
      <c r="E23" s="310">
        <f>E24</f>
        <v>69000</v>
      </c>
      <c r="F23" s="310">
        <f>F24</f>
        <v>69000</v>
      </c>
      <c r="G23" s="310">
        <f>G24</f>
        <v>59689</v>
      </c>
      <c r="H23" s="310"/>
      <c r="I23" s="311">
        <f>G23/F23*100</f>
        <v>86.505797101449275</v>
      </c>
    </row>
    <row r="24" spans="1:9" s="293" customFormat="1" ht="20.399999999999999">
      <c r="A24" s="321"/>
      <c r="B24" s="240">
        <v>75023</v>
      </c>
      <c r="C24" s="322"/>
      <c r="D24" s="36" t="s">
        <v>23</v>
      </c>
      <c r="E24" s="312">
        <f>SUM(E25:E29)</f>
        <v>69000</v>
      </c>
      <c r="F24" s="312">
        <f>SUM(F25:F29)</f>
        <v>69000</v>
      </c>
      <c r="G24" s="312">
        <f>SUM(G25:G29)</f>
        <v>59689</v>
      </c>
      <c r="H24" s="323"/>
      <c r="I24" s="324">
        <f>G24/F24*100</f>
        <v>86.505797101449275</v>
      </c>
    </row>
    <row r="25" spans="1:9" s="293" customFormat="1" ht="15" customHeight="1">
      <c r="A25" s="325"/>
      <c r="B25" s="325"/>
      <c r="C25" s="326">
        <v>4010</v>
      </c>
      <c r="D25" s="327" t="s">
        <v>86</v>
      </c>
      <c r="E25" s="315">
        <v>36000</v>
      </c>
      <c r="F25" s="315">
        <v>36000</v>
      </c>
      <c r="G25" s="1036">
        <v>36000</v>
      </c>
      <c r="H25" s="330"/>
      <c r="I25" s="313">
        <f t="shared" ref="I25:I29" si="1">G25/F25*100</f>
        <v>100</v>
      </c>
    </row>
    <row r="26" spans="1:9" s="293" customFormat="1" ht="14.25" customHeight="1">
      <c r="A26" s="325"/>
      <c r="B26" s="331"/>
      <c r="C26" s="326">
        <v>4100</v>
      </c>
      <c r="D26" s="327" t="s">
        <v>169</v>
      </c>
      <c r="E26" s="328">
        <v>16000</v>
      </c>
      <c r="F26" s="328">
        <v>16000</v>
      </c>
      <c r="G26" s="1037">
        <v>13672</v>
      </c>
      <c r="H26" s="329"/>
      <c r="I26" s="313">
        <f t="shared" si="1"/>
        <v>85.45</v>
      </c>
    </row>
    <row r="27" spans="1:9" s="293" customFormat="1" ht="14.25" customHeight="1">
      <c r="A27" s="325"/>
      <c r="B27" s="331"/>
      <c r="C27" s="326">
        <v>4110</v>
      </c>
      <c r="D27" s="327" t="s">
        <v>88</v>
      </c>
      <c r="E27" s="328">
        <v>6120</v>
      </c>
      <c r="F27" s="328">
        <v>6120</v>
      </c>
      <c r="G27" s="1037">
        <v>6120</v>
      </c>
      <c r="H27" s="315"/>
      <c r="I27" s="313">
        <f t="shared" si="1"/>
        <v>100</v>
      </c>
    </row>
    <row r="28" spans="1:9" s="293" customFormat="1" ht="14.25" customHeight="1">
      <c r="A28" s="325"/>
      <c r="B28" s="331"/>
      <c r="C28" s="326">
        <v>4120</v>
      </c>
      <c r="D28" s="327" t="s">
        <v>89</v>
      </c>
      <c r="E28" s="328">
        <v>880</v>
      </c>
      <c r="F28" s="328">
        <v>880</v>
      </c>
      <c r="G28" s="1037">
        <v>880</v>
      </c>
      <c r="H28" s="315"/>
      <c r="I28" s="313">
        <f t="shared" si="1"/>
        <v>100</v>
      </c>
    </row>
    <row r="29" spans="1:9" s="293" customFormat="1" ht="14.25" customHeight="1">
      <c r="A29" s="336"/>
      <c r="B29" s="336"/>
      <c r="C29" s="333">
        <v>4300</v>
      </c>
      <c r="D29" s="334" t="s">
        <v>84</v>
      </c>
      <c r="E29" s="315">
        <v>10000</v>
      </c>
      <c r="F29" s="315">
        <v>10000</v>
      </c>
      <c r="G29" s="1036">
        <v>3017</v>
      </c>
      <c r="H29" s="337"/>
      <c r="I29" s="313">
        <f t="shared" si="1"/>
        <v>30.17</v>
      </c>
    </row>
    <row r="30" spans="1:9" s="293" customFormat="1" ht="22.5" customHeight="1">
      <c r="A30" s="307">
        <v>900</v>
      </c>
      <c r="B30" s="308"/>
      <c r="C30" s="308"/>
      <c r="D30" s="309" t="s">
        <v>60</v>
      </c>
      <c r="E30" s="310">
        <f>E31</f>
        <v>730420</v>
      </c>
      <c r="F30" s="310">
        <f>F31</f>
        <v>785763.81</v>
      </c>
      <c r="G30" s="310">
        <f>G31</f>
        <v>724919.68</v>
      </c>
      <c r="H30" s="310">
        <f>+H31</f>
        <v>58521.57</v>
      </c>
      <c r="I30" s="311">
        <f>G30/F30*100</f>
        <v>92.256689704250945</v>
      </c>
    </row>
    <row r="31" spans="1:9" s="293" customFormat="1">
      <c r="A31" s="321"/>
      <c r="B31" s="240">
        <v>90002</v>
      </c>
      <c r="C31" s="333"/>
      <c r="D31" s="338" t="s">
        <v>188</v>
      </c>
      <c r="E31" s="312">
        <f>SUM(E32:E36)</f>
        <v>730420</v>
      </c>
      <c r="F31" s="312">
        <f>SUM(F32:F36)</f>
        <v>785763.81</v>
      </c>
      <c r="G31" s="312">
        <f>SUM(G32:G36)</f>
        <v>724919.68</v>
      </c>
      <c r="H31" s="312">
        <f>SUM(H32:H36)</f>
        <v>58521.57</v>
      </c>
      <c r="I31" s="324">
        <f>G31/F31*100</f>
        <v>92.256689704250945</v>
      </c>
    </row>
    <row r="32" spans="1:9" s="293" customFormat="1" ht="14.25" customHeight="1">
      <c r="A32" s="325"/>
      <c r="B32" s="331"/>
      <c r="C32" s="326">
        <v>4010</v>
      </c>
      <c r="D32" s="327" t="s">
        <v>86</v>
      </c>
      <c r="E32" s="335">
        <v>18000</v>
      </c>
      <c r="F32" s="335">
        <v>18000</v>
      </c>
      <c r="G32" s="335">
        <v>17500</v>
      </c>
      <c r="H32" s="329"/>
      <c r="I32" s="332">
        <f t="shared" ref="I32:I37" si="2">G32/F32*100</f>
        <v>97.222222222222214</v>
      </c>
    </row>
    <row r="33" spans="1:11" s="293" customFormat="1" ht="14.25" customHeight="1">
      <c r="A33" s="325"/>
      <c r="B33" s="331"/>
      <c r="C33" s="326">
        <v>4110</v>
      </c>
      <c r="D33" s="327" t="s">
        <v>88</v>
      </c>
      <c r="E33" s="315">
        <v>3078</v>
      </c>
      <c r="F33" s="315">
        <v>3078</v>
      </c>
      <c r="G33" s="315">
        <v>2992.5</v>
      </c>
      <c r="H33" s="315"/>
      <c r="I33" s="332">
        <f t="shared" si="2"/>
        <v>97.222222222222214</v>
      </c>
    </row>
    <row r="34" spans="1:11" s="293" customFormat="1" ht="14.25" customHeight="1">
      <c r="A34" s="325"/>
      <c r="B34" s="331"/>
      <c r="C34" s="326">
        <v>4120</v>
      </c>
      <c r="D34" s="327" t="s">
        <v>89</v>
      </c>
      <c r="E34" s="315">
        <v>442</v>
      </c>
      <c r="F34" s="315">
        <v>442</v>
      </c>
      <c r="G34" s="315">
        <v>171.5</v>
      </c>
      <c r="H34" s="315"/>
      <c r="I34" s="332">
        <f t="shared" si="2"/>
        <v>38.800904977375566</v>
      </c>
    </row>
    <row r="35" spans="1:11" s="293" customFormat="1" ht="14.25" customHeight="1">
      <c r="A35" s="336"/>
      <c r="B35" s="336"/>
      <c r="C35" s="326">
        <v>4260</v>
      </c>
      <c r="D35" s="327" t="s">
        <v>170</v>
      </c>
      <c r="E35" s="315">
        <v>1900</v>
      </c>
      <c r="F35" s="315">
        <v>2243.81</v>
      </c>
      <c r="G35" s="315">
        <v>1157.04</v>
      </c>
      <c r="H35" s="337"/>
      <c r="I35" s="313">
        <f t="shared" si="2"/>
        <v>51.565863419808281</v>
      </c>
    </row>
    <row r="36" spans="1:11" s="293" customFormat="1" ht="14.25" customHeight="1">
      <c r="A36" s="336"/>
      <c r="B36" s="336"/>
      <c r="C36" s="333">
        <v>4300</v>
      </c>
      <c r="D36" s="334" t="s">
        <v>84</v>
      </c>
      <c r="E36" s="315">
        <v>707000</v>
      </c>
      <c r="F36" s="758">
        <v>762000</v>
      </c>
      <c r="G36" s="315">
        <v>703098.64</v>
      </c>
      <c r="H36" s="337">
        <v>58521.57</v>
      </c>
      <c r="I36" s="313">
        <f t="shared" si="2"/>
        <v>92.270162729658793</v>
      </c>
      <c r="K36" s="470"/>
    </row>
    <row r="37" spans="1:11" s="293" customFormat="1" ht="19.2" customHeight="1">
      <c r="A37" s="1286" t="s">
        <v>98</v>
      </c>
      <c r="B37" s="1286"/>
      <c r="C37" s="1286"/>
      <c r="D37" s="1286"/>
      <c r="E37" s="355">
        <f>E23+E30</f>
        <v>799420</v>
      </c>
      <c r="F37" s="355">
        <f>F23+F30</f>
        <v>854763.81</v>
      </c>
      <c r="G37" s="355">
        <f>G23+G30</f>
        <v>784608.68</v>
      </c>
      <c r="H37" s="355">
        <f>H30</f>
        <v>58521.57</v>
      </c>
      <c r="I37" s="357">
        <f t="shared" si="2"/>
        <v>91.792454338936039</v>
      </c>
    </row>
    <row r="38" spans="1:11">
      <c r="G38" s="341"/>
    </row>
  </sheetData>
  <customSheetViews>
    <customSheetView guid="{D233706B-CF81-4E45-9BFD-AE1818FE832E}" showPageBreaks="1" view="pageBreakPreview">
      <selection activeCell="G5" sqref="G5"/>
      <pageMargins left="0.74803149606299213" right="0.39370078740157483" top="0.59055118110236227" bottom="0.78740157480314965" header="0" footer="0"/>
      <pageSetup paperSize="9" scale="90" orientation="portrait" r:id="rId1"/>
      <headerFooter alignWithMargins="0"/>
    </customSheetView>
  </customSheetViews>
  <mergeCells count="20">
    <mergeCell ref="A37:D37"/>
    <mergeCell ref="C3:G3"/>
    <mergeCell ref="C4:G4"/>
    <mergeCell ref="C5:G5"/>
    <mergeCell ref="C6:G6"/>
    <mergeCell ref="A9:C9"/>
    <mergeCell ref="D9:D10"/>
    <mergeCell ref="F9:F10"/>
    <mergeCell ref="G9:G10"/>
    <mergeCell ref="H9:H10"/>
    <mergeCell ref="I9:I10"/>
    <mergeCell ref="A20:C20"/>
    <mergeCell ref="D20:D21"/>
    <mergeCell ref="F20:F21"/>
    <mergeCell ref="G20:G21"/>
    <mergeCell ref="H20:H21"/>
    <mergeCell ref="I20:I21"/>
    <mergeCell ref="A17:D17"/>
    <mergeCell ref="E9:E10"/>
    <mergeCell ref="E20:E21"/>
  </mergeCells>
  <pageMargins left="0.74803149606299213" right="0.39370078740157483" top="0.59055118110236227" bottom="0.78740157480314965" header="0" footer="0"/>
  <pageSetup paperSize="9" scale="9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</vt:i4>
      </vt:variant>
    </vt:vector>
  </HeadingPairs>
  <TitlesOfParts>
    <vt:vector size="12" baseType="lpstr">
      <vt:lpstr>Dział</vt:lpstr>
      <vt:lpstr>T1 </vt:lpstr>
      <vt:lpstr>T2</vt:lpstr>
      <vt:lpstr>T3,T4</vt:lpstr>
      <vt:lpstr>T5</vt:lpstr>
      <vt:lpstr>T6</vt:lpstr>
      <vt:lpstr>T7</vt:lpstr>
      <vt:lpstr>T8</vt:lpstr>
      <vt:lpstr>T9</vt:lpstr>
      <vt:lpstr>T10 </vt:lpstr>
      <vt:lpstr>'T1 '!Tytuły_wydruku</vt:lpstr>
      <vt:lpstr>'T2'!Tytuły_wydruku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Celińska</dc:creator>
  <cp:lastModifiedBy>Barbara Celińska</cp:lastModifiedBy>
  <cp:lastPrinted>2019-03-28T12:12:17Z</cp:lastPrinted>
  <dcterms:created xsi:type="dcterms:W3CDTF">2015-02-24T13:10:39Z</dcterms:created>
  <dcterms:modified xsi:type="dcterms:W3CDTF">2019-03-28T14:30:18Z</dcterms:modified>
</cp:coreProperties>
</file>